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cd98f950ae24eb9" /></Relationships>
</file>

<file path=xl/workbook.xml><?xml version="1.0" encoding="utf-8"?>
<x:workbook xmlns:x="http://schemas.openxmlformats.org/spreadsheetml/2006/main">
  <x:sheets>
    <x:sheet xmlns:r="http://schemas.openxmlformats.org/officeDocument/2006/relationships" name="Retrofit estimate" sheetId="1" r:id="Rc70f160e499d478a"/>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quot;$&quot;#,##0.00"/>
    <x:numFmt numFmtId="201" formatCode="0.0"/>
    <x:numFmt numFmtId="202" formatCode="&quot;$&quot;#,##0.00;(&quot;$&quot;#,##0.00);&quot;$&quot;0.00"/>
    <x:numFmt numFmtId="203" formatCode="0"/>
    <x:numFmt numFmtId="204" formatCode="0.00"/>
    <x:numFmt numFmtId="205" formatCode="0.0%"/>
  </x:numFmts>
  <x:fonts count="13">
    <x:font>
      <x:sz val="11"/>
      <x:name val="Carlito"/>
    </x:font>
    <x:font>
      <x:sz val="11"/>
      <x:color rgb="FF213A32"/>
      <x:name val="Arial"/>
    </x:font>
    <x:font>
      <x:b/>
      <x:sz val="24"/>
      <x:color rgb="FF155C4C"/>
      <x:name val="Arial"/>
    </x:font>
    <x:font>
      <x:sz val="11"/>
      <x:color rgb="FF64756E"/>
      <x:name val="Arial"/>
    </x:font>
    <x:font>
      <x:b/>
      <x:sz val="11"/>
      <x:color rgb="FF213A32"/>
      <x:name val="Arial"/>
    </x:font>
    <x:font>
      <x:b/>
      <x:sz val="27"/>
      <x:color rgb="FF155C4C"/>
      <x:name val="Arial"/>
    </x:font>
    <x:font>
      <x:b/>
      <x:sz val="12"/>
      <x:color rgb="FFFFFFFF"/>
      <x:name val="Arial"/>
    </x:font>
    <x:font>
      <x:b/>
      <x:sz val="11"/>
      <x:color rgb="FF155C4C"/>
      <x:name val="Arial"/>
    </x:font>
    <x:font>
      <x:sz val="11"/>
      <x:color rgb="FF1760A5"/>
      <x:name val="Arial"/>
    </x:font>
    <x:font>
      <x:b/>
      <x:sz val="11"/>
      <x:color rgb="FFFFFFFF"/>
      <x:name val="Arial"/>
    </x:font>
    <x:font>
      <x:sz val="10"/>
      <x:color rgb="FF64756E"/>
      <x:name val="Arial"/>
    </x:font>
    <x:font>
      <x:b/>
      <x:sz val="11"/>
      <x:color rgb="FF64756E"/>
      <x:name val="Arial"/>
    </x:font>
    <x:font>
      <x:b/>
      <x:sz val="12"/>
      <x:color rgb="FF64756E"/>
      <x:name val="Arial"/>
    </x:font>
  </x:fonts>
  <x:fills count="5">
    <x:fill>
      <x:patternFill patternType="none"/>
    </x:fill>
    <x:fill>
      <x:patternFill patternType="gray125"/>
    </x:fill>
    <x:fill>
      <x:patternFill patternType="solid">
        <x:fgColor rgb="FFEAF3EF"/>
      </x:patternFill>
    </x:fill>
    <x:fill>
      <x:patternFill patternType="solid">
        <x:fgColor rgb="FF155C4C"/>
      </x:patternFill>
    </x:fill>
    <x:fill>
      <x:patternFill patternType="solid">
        <x:fgColor rgb="FFEEF5FC"/>
      </x:patternFill>
    </x:fill>
  </x:fills>
  <x:borders count="1">
    <x:border>
      <x:left/>
      <x:right/>
      <x:top/>
      <x:bottom/>
      <x:diagonal/>
    </x:border>
  </x:borders>
  <x:cellStyleXfs count="1">
    <x:xf numFmtId="0" fontId="0" fillId="0" borderId="0"/>
  </x:cellStyleXfs>
  <x:cellXfs count="4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200" fontId="5" fillId="2" borderId="0" xfId="0" applyNumberFormat="1" applyFont="1" applyFill="1" applyBorder="1" applyAlignment="1">
      <x:alignment vertical="center"/>
    </x:xf>
    <x:xf numFmtId="201" fontId="5"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6" fillId="3" borderId="0" xfId="0" applyNumberFormat="1" applyFont="1" applyFill="1" applyBorder="1" applyAlignment="1">
      <x:alignment vertical="center"/>
    </x:xf>
    <x:xf numFmtId="0" fontId="7" fillId="2" borderId="0" xfId="0" applyNumberFormat="1" applyFont="1" applyFill="1" applyBorder="1" applyAlignment="1">
      <x:alignment vertical="center"/>
    </x:xf>
    <x:xf numFmtId="0" fontId="7" fillId="2"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8" fillId="4" borderId="0" xfId="0" applyNumberFormat="1" applyFont="1" applyFill="1" applyBorder="1" applyAlignment="1">
      <x:alignment vertical="center"/>
    </x:xf>
    <x:xf numFmtId="202" fontId="8" fillId="4" borderId="0" xfId="0" applyNumberFormat="1" applyFont="1" applyFill="1" applyBorder="1" applyAlignment="1">
      <x:alignment vertical="center"/>
    </x:xf>
    <x:xf numFmtId="203" fontId="8" fillId="4" borderId="0" xfId="0" applyNumberFormat="1" applyFont="1" applyFill="1" applyBorder="1" applyAlignment="1">
      <x:alignment vertical="center"/>
    </x:xf>
    <x:xf numFmtId="204" fontId="8" fillId="4" borderId="0" xfId="0" applyNumberFormat="1" applyFont="1" applyFill="1" applyBorder="1" applyAlignment="1">
      <x:alignment vertical="center"/>
    </x:xf>
    <x:xf numFmtId="201" fontId="8" fillId="4" borderId="0" xfId="0" applyNumberFormat="1" applyFont="1" applyFill="1" applyBorder="1" applyAlignment="1">
      <x:alignment vertical="center"/>
    </x:xf>
    <x:xf numFmtId="0" fontId="4" fillId="0" borderId="0" xfId="0" applyNumberFormat="1" applyFont="1" applyFill="1" applyBorder="1" applyAlignment="1">
      <x:alignment vertical="center"/>
    </x:xf>
    <x:xf numFmtId="205" fontId="8" fillId="4"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9" fillId="3"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4" fillId="2" borderId="0" xfId="0" applyNumberFormat="1" applyFont="1" applyFill="1" applyBorder="1" applyAlignment="1">
      <x:alignment vertical="center"/>
    </x:xf>
    <x:xf numFmtId="202" fontId="9" fillId="3" borderId="0" xfId="0" applyNumberFormat="1" applyFont="1" applyFill="1" applyBorder="1" applyAlignment="1">
      <x:alignment vertical="center"/>
    </x:xf>
    <x:xf numFmtId="205" fontId="1" fillId="0" borderId="0" xfId="0" applyNumberFormat="1" applyFont="1" applyFill="1" applyBorder="1" applyAlignment="1">
      <x:alignment vertical="center"/>
    </x:xf>
    <x:xf numFmtId="202" fontId="1" fillId="2" borderId="0" xfId="0" applyNumberFormat="1" applyFont="1" applyFill="1" applyBorder="1" applyAlignment="1">
      <x:alignment vertical="center"/>
    </x:xf>
    <x:xf numFmtId="0" fontId="10" fillId="0" borderId="0" xfId="0" applyNumberFormat="1" applyFont="1" applyFill="1" applyBorder="1" applyAlignment="1">
      <x:alignment vertical="center"/>
    </x:xf>
    <x:xf numFmtId="0" fontId="10"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1" fillId="2" borderId="0" xfId="0" applyNumberFormat="1" applyFont="1" applyFill="1" applyBorder="1" applyAlignment="1">
      <x:alignment vertical="center" wrapText="1"/>
    </x:xf>
    <x:xf numFmtId="0" fontId="12" fillId="3"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4" fontId="1" fillId="0" borderId="0" xfId="0" applyNumberFormat="1" applyFont="1" applyFill="1" applyBorder="1" applyAlignment="1">
      <x:alignment vertical="center"/>
    </x:xf>
    <x:xf numFmtId="204" fontId="4" fillId="2"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2f16b5ba6e8461f" /><Relationship Type="http://schemas.openxmlformats.org/officeDocument/2006/relationships/theme" Target="/xl/theme/theme1.xml" Id="R071dc6f4fd8b4615" /><Relationship Type="http://schemas.openxmlformats.org/officeDocument/2006/relationships/sharedStrings" Target="/xl/sharedStrings.xml" Id="R33c8908173fd4e56" /><Relationship Type="http://schemas.openxmlformats.org/officeDocument/2006/relationships/worksheet" Target="/xl/worksheets/sheet1.xml" Id="Rc70f160e499d47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55C4C"/>
  </x:sheetPr>
  <x:sheetViews>
    <x:sheetView showGridLines="0" workbookViewId="0">
      <x:pane ySplit="13" topLeftCell="A14" activePane="bottomLeft" state="frozen"/>
    </x:sheetView>
  </x:sheetViews>
  <x:sheetFormatPr defaultRowHeight="15"/>
  <x:cols>
    <x:col min="1" max="1" width="2.2200000286102295" hidden="0" customWidth="1"/>
    <x:col min="2" max="2" width="32.779998779296875" hidden="0" customWidth="1"/>
    <x:col min="3" max="3" width="8.329999923706055" hidden="0" customWidth="1"/>
    <x:col min="4" max="4" width="11.670000076293945" hidden="0" customWidth="1"/>
    <x:col min="5" max="5" width="12.220000267028809" hidden="0" customWidth="1"/>
    <x:col min="6" max="6" width="8.670000076293945" hidden="0" customWidth="1"/>
    <x:col min="7" max="7" width="10.220000267028809" hidden="0" customWidth="1"/>
    <x:col min="8" max="8" width="11.670000076293945" hidden="0" customWidth="1"/>
    <x:col min="9" max="9" width="13.329999923706055" hidden="0" customWidth="1"/>
    <x:col min="10" max="10" width="33.33000183105469" hidden="0" customWidth="1"/>
    <x:col min="11" max="11" width="2.2200000286102295" hidden="0" customWidth="1"/>
  </x:cols>
  <x:sheetData>
    <x:row r="1" ht="23" customHeight="1">
      <x:c r="A1" s="1"/>
      <x:c r="B1" s="3" t="str">
        <x:v>LED retrofit cost worksheet</x:v>
      </x:c>
      <x:c r="C1" s="3"/>
      <x:c r="D1" s="3"/>
      <x:c r="E1" s="3"/>
      <x:c r="F1" s="3"/>
      <x:c r="G1" s="3"/>
      <x:c r="H1" s="3"/>
      <x:c r="I1" s="3"/>
      <x:c r="J1" s="3"/>
      <x:c r="K1" s="1"/>
    </x:row>
    <x:row r="2" ht="23" customHeight="1">
      <x:c r="A2" s="1"/>
      <x:c r="B2" s="3"/>
      <x:c r="C2" s="3"/>
      <x:c r="D2" s="3"/>
      <x:c r="E2" s="3"/>
      <x:c r="F2" s="3"/>
      <x:c r="G2" s="3"/>
      <x:c r="H2" s="3"/>
      <x:c r="I2" s="3"/>
      <x:c r="J2" s="3"/>
      <x:c r="K2" s="1"/>
    </x:row>
    <x:row r="3" ht="23" customHeight="1">
      <x:c r="A3" s="1"/>
      <x:c r="B3" s="4" t="str">
        <x:v>LumaQuote  |  lumaquote.com  |  100-fixture worked example  |  Currency: USD</x:v>
      </x:c>
      <x:c r="C3" s="4"/>
      <x:c r="D3" s="4"/>
      <x:c r="E3" s="4"/>
      <x:c r="F3" s="4"/>
      <x:c r="G3" s="4"/>
      <x:c r="H3" s="4"/>
      <x:c r="I3" s="4"/>
      <x:c r="J3" s="4"/>
      <x:c r="K3" s="1"/>
    </x:row>
    <x:row r="4" ht="23" customHeight="1">
      <x:c r="A4" s="1"/>
      <x:c r="B4" s="2"/>
      <x:c r="C4" s="2"/>
      <x:c r="D4" s="2"/>
      <x:c r="E4" s="2"/>
      <x:c r="F4" s="2"/>
      <x:c r="G4" s="2"/>
      <x:c r="H4" s="2"/>
      <x:c r="I4" s="2"/>
      <x:c r="J4" s="2"/>
      <x:c r="K4" s="1"/>
    </x:row>
    <x:row r="5" ht="23" customHeight="1">
      <x:c r="A5" s="1"/>
      <x:c r="B5" s="6" t="str">
        <x:v>Selling price, before tax</x:v>
      </x:c>
      <x:c r="C5" s="6"/>
      <x:c r="D5" s="6"/>
      <x:c r="E5" s="6" t="str">
        <x:v>Estimated job cost + contingency</x:v>
      </x:c>
      <x:c r="F5" s="6"/>
      <x:c r="G5" s="6"/>
      <x:c r="H5" s="6" t="str">
        <x:v>Total technician-hours</x:v>
      </x:c>
      <x:c r="I5" s="6"/>
      <x:c r="J5" s="6"/>
      <x:c r="K5" s="1"/>
    </x:row>
    <x:row r="6" ht="23" customHeight="1">
      <x:c r="A6" s="1"/>
      <x:c r="B6" s="8" t="n">
        <x:f>I49</x:f>
        <x:v>24920</x:v>
      </x:c>
      <x:c r="C6" s="7"/>
      <x:c r="D6" s="7"/>
      <x:c r="E6" s="8" t="n">
        <x:f>I48</x:f>
        <x:v>18690</x:v>
      </x:c>
      <x:c r="F6" s="7"/>
      <x:c r="G6" s="7"/>
      <x:c r="H6" s="9" t="n">
        <x:f>SUM(G17,C22:C23)</x:f>
        <x:v>72</x:v>
      </x:c>
      <x:c r="I6" s="7"/>
      <x:c r="J6" s="7"/>
      <x:c r="K6" s="1"/>
    </x:row>
    <x:row r="7" ht="23" customHeight="1">
      <x:c r="A7" s="1"/>
      <x:c r="B7" s="7"/>
      <x:c r="C7" s="7"/>
      <x:c r="D7" s="7"/>
      <x:c r="E7" s="7"/>
      <x:c r="F7" s="7"/>
      <x:c r="G7" s="7"/>
      <x:c r="H7" s="7"/>
      <x:c r="I7" s="7"/>
      <x:c r="J7" s="7"/>
      <x:c r="K7" s="1"/>
    </x:row>
    <x:row r="8" ht="23" customHeight="1">
      <x:c r="A8" s="1"/>
      <x:c r="B8" s="2"/>
      <x:c r="C8" s="2"/>
      <x:c r="D8" s="2"/>
      <x:c r="E8" s="2"/>
      <x:c r="F8" s="2"/>
      <x:c r="G8" s="2"/>
      <x:c r="H8" s="2"/>
      <x:c r="I8" s="2"/>
      <x:c r="J8" s="2"/>
      <x:c r="K8" s="1"/>
    </x:row>
    <x:row r="9" ht="23" customHeight="1">
      <x:c r="A9" s="1"/>
      <x:c r="B9" s="11" t="str">
        <x:v>ILLUSTRATIVE INPUTS, NOT MARKET PRICES. Blue cells are editable. Replace supplier prices, loaded labor rates, production allowances and site costs before using this estimate. All example amounts exclude sales tax.</x:v>
      </x:c>
      <x:c r="C9" s="11"/>
      <x:c r="D9" s="11"/>
      <x:c r="E9" s="11"/>
      <x:c r="F9" s="11"/>
      <x:c r="G9" s="11"/>
      <x:c r="H9" s="11"/>
      <x:c r="I9" s="11"/>
      <x:c r="J9" s="11"/>
      <x:c r="K9" s="1"/>
    </x:row>
    <x:row r="10" ht="23" customHeight="1">
      <x:c r="A10" s="1"/>
      <x:c r="B10" s="11"/>
      <x:c r="C10" s="11"/>
      <x:c r="D10" s="11"/>
      <x:c r="E10" s="11"/>
      <x:c r="F10" s="11"/>
      <x:c r="G10" s="11"/>
      <x:c r="H10" s="11"/>
      <x:c r="I10" s="11"/>
      <x:c r="J10" s="11"/>
      <x:c r="K10" s="1"/>
    </x:row>
    <x:row r="11" ht="23" customHeight="1">
      <x:c r="A11" s="1"/>
      <x:c r="B11" s="2"/>
      <x:c r="C11" s="2"/>
      <x:c r="D11" s="2"/>
      <x:c r="E11" s="2"/>
      <x:c r="F11" s="2"/>
      <x:c r="G11" s="2"/>
      <x:c r="H11" s="2"/>
      <x:c r="I11" s="2"/>
      <x:c r="J11" s="2"/>
      <x:c r="K11" s="1"/>
    </x:row>
    <x:row r="12" ht="28" customHeight="1">
      <x:c r="A12" s="1"/>
      <x:c r="B12" s="13" t="str">
        <x:v>1  |  Fixture materials and direct installation</x:v>
      </x:c>
      <x:c r="C12" s="13"/>
      <x:c r="D12" s="13"/>
      <x:c r="E12" s="13"/>
      <x:c r="F12" s="13"/>
      <x:c r="G12" s="13"/>
      <x:c r="H12" s="13"/>
      <x:c r="I12" s="13"/>
      <x:c r="J12" s="13"/>
      <x:c r="K12" s="1"/>
    </x:row>
    <x:row r="13" ht="32" customHeight="1">
      <x:c r="A13" s="1"/>
      <x:c r="B13" s="15" t="str">
        <x:v>Work item</x:v>
      </x:c>
      <x:c r="C13" s="15" t="str">
        <x:v>Qty</x:v>
      </x:c>
      <x:c r="D13" s="15" t="str">
        <x:v>Unit material</x:v>
      </x:c>
      <x:c r="E13" s="15" t="str">
        <x:v>Materials</x:v>
      </x:c>
      <x:c r="F13" s="15" t="str">
        <x:v>h / unit</x:v>
      </x:c>
      <x:c r="G13" s="15" t="str">
        <x:v>Tech. hours</x:v>
      </x:c>
      <x:c r="H13" s="15" t="str">
        <x:v>Labor</x:v>
      </x:c>
      <x:c r="I13" s="15" t="str">
        <x:v>Line cost</x:v>
      </x:c>
      <x:c r="J13" s="15" t="str">
        <x:v>Basis / notes</x:v>
      </x:c>
      <x:c r="K13" s="1"/>
    </x:row>
    <x:row r="14" ht="36" customHeight="1">
      <x:c r="A14" s="1"/>
      <x:c r="B14" s="2" t="str">
        <x:v>2×4 troffer retrofit kits</x:v>
      </x:c>
      <x:c r="C14" s="19" t="n">
        <x:v>60</x:v>
      </x:c>
      <x:c r="D14" s="18" t="n">
        <x:v>70</x:v>
      </x:c>
      <x:c r="E14" s="26" t="n">
        <x:f>IF(COUNT(C14,D14)=2,C14*D14,NA())</x:f>
        <x:v>4200</x:v>
      </x:c>
      <x:c r="F14" s="20" t="n">
        <x:v>0.5</x:v>
      </x:c>
      <x:c r="G14" s="39" t="n">
        <x:f>IF(COUNT(C14,F14)=2,C14*F14,NA())</x:f>
        <x:v>30</x:v>
      </x:c>
      <x:c r="H14" s="26" t="n">
        <x:f>IF(COUNT($C$19)=1,G14*$C$19,NA())</x:f>
        <x:v>2250</x:v>
      </x:c>
      <x:c r="I14" s="26" t="n">
        <x:f>SUM(E14,H14)</x:f>
        <x:v>6450</x:v>
      </x:c>
      <x:c r="J14" s="11" t="str">
        <x:v>30 min per kit; illustrative hands-on time</x:v>
      </x:c>
      <x:c r="K14" s="1"/>
    </x:row>
    <x:row r="15" ht="36" customHeight="1">
      <x:c r="A15" s="1"/>
      <x:c r="B15" s="2" t="str">
        <x:v>LED high bay replacements</x:v>
      </x:c>
      <x:c r="C15" s="19" t="n">
        <x:v>40</x:v>
      </x:c>
      <x:c r="D15" s="18" t="n">
        <x:v>150</x:v>
      </x:c>
      <x:c r="E15" s="26" t="n">
        <x:f>IF(COUNT(C15,D15)=2,C15*D15,NA())</x:f>
        <x:v>6000</x:v>
      </x:c>
      <x:c r="F15" s="20" t="n">
        <x:v>0.75</x:v>
      </x:c>
      <x:c r="G15" s="39" t="n">
        <x:f>IF(COUNT(C15,F15)=2,C15*F15,NA())</x:f>
        <x:v>30</x:v>
      </x:c>
      <x:c r="H15" s="26" t="n">
        <x:f>IF(COUNT($C$19)=1,G15*$C$19,NA())</x:f>
        <x:v>2250</x:v>
      </x:c>
      <x:c r="I15" s="26" t="n">
        <x:f>SUM(E15,H15)</x:f>
        <x:v>8250</x:v>
      </x:c>
      <x:c r="J15" s="11" t="str">
        <x:v>45 min per fixture; verify access and crew method</x:v>
      </x:c>
      <x:c r="K15" s="1"/>
    </x:row>
    <x:row r="16" ht="36" customHeight="1">
      <x:c r="A16" s="1"/>
      <x:c r="B16" s="2" t="str">
        <x:v>Wiring and mounting accessories</x:v>
      </x:c>
      <x:c r="C16" s="2" t="n">
        <x:f>SUM(C14:C15)</x:f>
        <x:v>100</x:v>
      </x:c>
      <x:c r="D16" s="18" t="n">
        <x:v>8</x:v>
      </x:c>
      <x:c r="E16" s="26" t="n">
        <x:f>IF(COUNT(C16,D16)=2,C16*D16,NA())</x:f>
        <x:v>800</x:v>
      </x:c>
      <x:c r="F16" s="20" t="n">
        <x:v>0</x:v>
      </x:c>
      <x:c r="G16" s="39" t="n">
        <x:f>IF(COUNT(C16,F16)=2,C16*F16,NA())</x:f>
        <x:v>0</x:v>
      </x:c>
      <x:c r="H16" s="26" t="n">
        <x:f>IF(COUNT($C$19)=1,G16*$C$19,NA())</x:f>
        <x:v>0</x:v>
      </x:c>
      <x:c r="I16" s="26" t="n">
        <x:f>SUM(E16,H16)</x:f>
        <x:v>800</x:v>
      </x:c>
      <x:c r="J16" s="11" t="str">
        <x:v>Quantity follows the total fixture count</x:v>
      </x:c>
      <x:c r="K16" s="1"/>
    </x:row>
    <x:row r="17" ht="23" customHeight="1">
      <x:c r="A17" s="1"/>
      <x:c r="B17" s="6" t="str">
        <x:v>Fixture totals</x:v>
      </x:c>
      <x:c r="C17" s="6"/>
      <x:c r="D17" s="27"/>
      <x:c r="E17" s="27" t="n">
        <x:f>SUM(E14:E16)</x:f>
        <x:v>11000</x:v>
      </x:c>
      <x:c r="F17" s="40"/>
      <x:c r="G17" s="40" t="n">
        <x:f>SUM(G14:G16)</x:f>
        <x:v>60</x:v>
      </x:c>
      <x:c r="H17" s="27" t="n">
        <x:f>SUM(H14:H16)</x:f>
        <x:v>4500</x:v>
      </x:c>
      <x:c r="I17" s="27" t="n">
        <x:f>SUM(I14:I16)</x:f>
        <x:v>15500</x:v>
      </x:c>
      <x:c r="J17" s="36"/>
      <x:c r="K17" s="1"/>
    </x:row>
    <x:row r="18" ht="23" customHeight="1">
      <x:c r="A18" s="1"/>
      <x:c r="B18" s="2"/>
      <x:c r="C18" s="2"/>
      <x:c r="D18" s="2"/>
      <x:c r="E18" s="2"/>
      <x:c r="F18" s="2"/>
      <x:c r="G18" s="2"/>
      <x:c r="H18" s="2"/>
      <x:c r="I18" s="2"/>
      <x:c r="J18" s="11"/>
      <x:c r="K18" s="1"/>
    </x:row>
    <x:row r="19" ht="23" customHeight="1">
      <x:c r="A19" s="1"/>
      <x:c r="B19" s="2" t="str">
        <x:v>Loaded labor cost per technician-hour</x:v>
      </x:c>
      <x:c r="C19" s="18" t="n">
        <x:v>75</x:v>
      </x:c>
      <x:c r="D19" s="10" t="str">
        <x:v>Example rate includes assumed payroll burden. Business overhead is covered by the margin allowance in this model.</x:v>
      </x:c>
      <x:c r="E19" s="10"/>
      <x:c r="F19" s="10"/>
      <x:c r="G19" s="10"/>
      <x:c r="H19" s="10"/>
      <x:c r="I19" s="10"/>
      <x:c r="J19" s="11"/>
      <x:c r="K19" s="1"/>
    </x:row>
    <x:row r="20" ht="28" customHeight="1">
      <x:c r="A20" s="1"/>
      <x:c r="B20" s="13" t="str">
        <x:v>2  |  Project labor: count once, outside the fixture units</x:v>
      </x:c>
      <x:c r="C20" s="13"/>
      <x:c r="D20" s="13"/>
      <x:c r="E20" s="13"/>
      <x:c r="F20" s="13"/>
      <x:c r="G20" s="13"/>
      <x:c r="H20" s="13"/>
      <x:c r="I20" s="13"/>
      <x:c r="J20" s="37"/>
      <x:c r="K20" s="1"/>
    </x:row>
    <x:row r="21" ht="23" customHeight="1">
      <x:c r="A21" s="1"/>
      <x:c r="B21" s="2"/>
      <x:c r="C21" s="2"/>
      <x:c r="D21" s="2"/>
      <x:c r="E21" s="2"/>
      <x:c r="F21" s="2"/>
      <x:c r="G21" s="2"/>
      <x:c r="H21" s="2"/>
      <x:c r="I21" s="2"/>
      <x:c r="J21" s="11"/>
      <x:c r="K21" s="1"/>
    </x:row>
    <x:row r="22" ht="36" customHeight="1">
      <x:c r="A22" s="1"/>
      <x:c r="B22" s="2" t="str">
        <x:v>Mobilization and material staging</x:v>
      </x:c>
      <x:c r="C22" s="21" t="n">
        <x:v>8</x:v>
      </x:c>
      <x:c r="D22" s="26" t="n">
        <x:f>$C$19</x:f>
        <x:v>75</x:v>
      </x:c>
      <x:c r="E22" s="26" t="n">
        <x:f>IF(COUNT(C22)=1,C22*D22,NA())</x:f>
        <x:v>600</x:v>
      </x:c>
      <x:c r="F22" s="2"/>
      <x:c r="G22" s="2"/>
      <x:c r="H22" s="2"/>
      <x:c r="I22" s="26" t="n">
        <x:f>E22</x:f>
        <x:v>600</x:v>
      </x:c>
      <x:c r="J22" s="11" t="str">
        <x:v>Technician-hours; adjust for work zones and return visits</x:v>
      </x:c>
      <x:c r="K22" s="1"/>
    </x:row>
    <x:row r="23" ht="36" customHeight="1">
      <x:c r="A23" s="1"/>
      <x:c r="B23" s="2" t="str">
        <x:v>Testing and closeout</x:v>
      </x:c>
      <x:c r="C23" s="21" t="n">
        <x:v>4</x:v>
      </x:c>
      <x:c r="D23" s="26" t="n">
        <x:f>$C$19</x:f>
        <x:v>75</x:v>
      </x:c>
      <x:c r="E23" s="26" t="n">
        <x:f>IF(COUNT(C23)=1,C23*D23,NA())</x:f>
        <x:v>300</x:v>
      </x:c>
      <x:c r="F23" s="2"/>
      <x:c r="G23" s="2"/>
      <x:c r="H23" s="2"/>
      <x:c r="I23" s="26" t="n">
        <x:f>E23</x:f>
        <x:v>300</x:v>
      </x:c>
      <x:c r="J23" s="11" t="str">
        <x:v>Base LED scope; controls commissioning is separate below</x:v>
      </x:c>
      <x:c r="K23" s="1"/>
    </x:row>
    <x:row r="24" ht="23" customHeight="1">
      <x:c r="A24" s="1"/>
      <x:c r="B24" s="5" t="str">
        <x:v>Project labor total</x:v>
      </x:c>
      <x:c r="C24" s="5"/>
      <x:c r="D24" s="30"/>
      <x:c r="E24" s="30" t="n">
        <x:f>SUM(E22:E23)</x:f>
        <x:v>900</x:v>
      </x:c>
      <x:c r="F24" s="5"/>
      <x:c r="G24" s="5"/>
      <x:c r="H24" s="5"/>
      <x:c r="I24" s="30" t="n">
        <x:f>E24</x:f>
        <x:v>900</x:v>
      </x:c>
      <x:c r="J24" s="38"/>
      <x:c r="K24" s="1"/>
    </x:row>
    <x:row r="25" ht="23" customHeight="1">
      <x:c r="A25" s="1"/>
      <x:c r="B25" s="2"/>
      <x:c r="C25" s="2"/>
      <x:c r="D25" s="2"/>
      <x:c r="E25" s="2"/>
      <x:c r="F25" s="2"/>
      <x:c r="G25" s="2"/>
      <x:c r="H25" s="2"/>
      <x:c r="I25" s="2"/>
      <x:c r="J25" s="11"/>
      <x:c r="K25" s="1"/>
    </x:row>
    <x:row r="26" ht="28" customHeight="1">
      <x:c r="A26" s="1"/>
      <x:c r="B26" s="13" t="str">
        <x:v>3  |  Equipment, disposal and other direct job costs</x:v>
      </x:c>
      <x:c r="C26" s="13"/>
      <x:c r="D26" s="13"/>
      <x:c r="E26" s="13"/>
      <x:c r="F26" s="13"/>
      <x:c r="G26" s="13"/>
      <x:c r="H26" s="13"/>
      <x:c r="I26" s="13"/>
      <x:c r="J26" s="37"/>
      <x:c r="K26" s="1"/>
    </x:row>
    <x:row r="27" ht="23" customHeight="1">
      <x:c r="A27" s="1"/>
      <x:c r="B27" s="22" t="str">
        <x:v>Cost item</x:v>
      </x:c>
      <x:c r="C27" s="22" t="str">
        <x:v>Quantity</x:v>
      </x:c>
      <x:c r="D27" s="22" t="str">
        <x:v>Unit allowance</x:v>
      </x:c>
      <x:c r="E27" s="22" t="str">
        <x:v>Extended cost</x:v>
      </x:c>
      <x:c r="F27" s="2"/>
      <x:c r="G27" s="2"/>
      <x:c r="H27" s="2"/>
      <x:c r="I27" s="2"/>
      <x:c r="J27" s="11"/>
      <x:c r="K27" s="1"/>
    </x:row>
    <x:row r="28" ht="36" customHeight="1">
      <x:c r="A28" s="1"/>
      <x:c r="B28" s="2" t="str">
        <x:v>Lift rental, days</x:v>
      </x:c>
      <x:c r="C28" s="21" t="n">
        <x:v>2</x:v>
      </x:c>
      <x:c r="D28" s="18" t="n">
        <x:v>300</x:v>
      </x:c>
      <x:c r="E28" s="26" t="n">
        <x:f>IF(COUNT(C28,D28)=2,C28*D28,NA())</x:f>
        <x:v>600</x:v>
      </x:c>
      <x:c r="F28" s="2"/>
      <x:c r="G28" s="2"/>
      <x:c r="H28" s="2"/>
      <x:c r="I28" s="26" t="n">
        <x:f>E28</x:f>
        <x:v>600</x:v>
      </x:c>
      <x:c r="J28" s="11" t="str">
        <x:v>Two rental days assumed for this access plan</x:v>
      </x:c>
      <x:c r="K28" s="1"/>
    </x:row>
    <x:row r="29" ht="36" customHeight="1">
      <x:c r="A29" s="1"/>
      <x:c r="B29" s="2" t="str">
        <x:v>Lift delivery and collection</x:v>
      </x:c>
      <x:c r="C29" s="21" t="n">
        <x:v>1</x:v>
      </x:c>
      <x:c r="D29" s="18" t="n">
        <x:v>150</x:v>
      </x:c>
      <x:c r="E29" s="26" t="n">
        <x:f>IF(COUNT(C29,D29)=2,C29*D29,NA())</x:f>
        <x:v>150</x:v>
      </x:c>
      <x:c r="F29" s="2"/>
      <x:c r="G29" s="2"/>
      <x:c r="H29" s="2"/>
      <x:c r="I29" s="26" t="n">
        <x:f>E29</x:f>
        <x:v>150</x:v>
      </x:c>
      <x:c r="J29" s="11" t="str">
        <x:v>Replace with the actual rental supplier quote</x:v>
      </x:c>
      <x:c r="K29" s="1"/>
    </x:row>
    <x:row r="30" ht="36" customHeight="1">
      <x:c r="A30" s="1"/>
      <x:c r="B30" s="2" t="str">
        <x:v>Lamp / ballast disposal allowance</x:v>
      </x:c>
      <x:c r="C30" s="2" t="n">
        <x:f>SUM(C14:C15)</x:f>
        <x:v>100</x:v>
      </x:c>
      <x:c r="D30" s="18" t="n">
        <x:v>4</x:v>
      </x:c>
      <x:c r="E30" s="26" t="n">
        <x:f>IF(COUNT(C30,D30)=2,C30*D30,NA())</x:f>
        <x:v>400</x:v>
      </x:c>
      <x:c r="F30" s="2"/>
      <x:c r="G30" s="2"/>
      <x:c r="H30" s="2"/>
      <x:c r="I30" s="26" t="n">
        <x:f>E30</x:f>
        <x:v>400</x:v>
      </x:c>
      <x:c r="J30" s="11" t="str">
        <x:v>Per removed fixture; obtain an actual recycling quote</x:v>
      </x:c>
      <x:c r="K30" s="1"/>
    </x:row>
    <x:row r="31" ht="36" customHeight="1">
      <x:c r="A31" s="1"/>
      <x:c r="B31" s="2" t="str">
        <x:v>Permit / inspection allowance</x:v>
      </x:c>
      <x:c r="C31" s="21" t="n">
        <x:v>1</x:v>
      </x:c>
      <x:c r="D31" s="18" t="n">
        <x:v>250</x:v>
      </x:c>
      <x:c r="E31" s="26" t="n">
        <x:f>IF(COUNT(C31,D31)=2,C31*D31,NA())</x:f>
        <x:v>250</x:v>
      </x:c>
      <x:c r="F31" s="2"/>
      <x:c r="G31" s="2"/>
      <x:c r="H31" s="2"/>
      <x:c r="I31" s="26" t="n">
        <x:f>E31</x:f>
        <x:v>250</x:v>
      </x:c>
      <x:c r="J31" s="11" t="str">
        <x:v>Placeholder only; verify the actual requirements and fees</x:v>
      </x:c>
      <x:c r="K31" s="1"/>
    </x:row>
    <x:row r="32" ht="23" customHeight="1">
      <x:c r="A32" s="1"/>
      <x:c r="B32" s="5" t="str">
        <x:v>Other direct cost total</x:v>
      </x:c>
      <x:c r="C32" s="5"/>
      <x:c r="D32" s="30"/>
      <x:c r="E32" s="30" t="n">
        <x:f>SUM(E28:E31)</x:f>
        <x:v>1400</x:v>
      </x:c>
      <x:c r="F32" s="5"/>
      <x:c r="G32" s="5"/>
      <x:c r="H32" s="5"/>
      <x:c r="I32" s="30" t="n">
        <x:f>E32</x:f>
        <x:v>1400</x:v>
      </x:c>
      <x:c r="J32" s="38"/>
      <x:c r="K32" s="1"/>
    </x:row>
    <x:row r="33" ht="23" customHeight="1">
      <x:c r="A33" s="1"/>
      <x:c r="B33" s="2"/>
      <x:c r="C33" s="2"/>
      <x:c r="D33" s="2"/>
      <x:c r="E33" s="2"/>
      <x:c r="F33" s="2"/>
      <x:c r="G33" s="2"/>
      <x:c r="H33" s="2"/>
      <x:c r="I33" s="2"/>
      <x:c r="J33" s="2"/>
      <x:c r="K33" s="1"/>
    </x:row>
    <x:row r="34" ht="28" customHeight="1">
      <x:c r="A34" s="1"/>
      <x:c r="B34" s="13" t="str">
        <x:v>4  |  Pricing assumptions</x:v>
      </x:c>
      <x:c r="C34" s="13"/>
      <x:c r="D34" s="13"/>
      <x:c r="E34" s="13"/>
      <x:c r="F34" s="13"/>
      <x:c r="G34" s="13"/>
      <x:c r="H34" s="13"/>
      <x:c r="I34" s="13"/>
      <x:c r="J34" s="13"/>
      <x:c r="K34" s="1"/>
    </x:row>
    <x:row r="35" ht="30" customHeight="1">
      <x:c r="A35" s="1"/>
      <x:c r="B35" s="2" t="str">
        <x:v>Target pricing margin</x:v>
      </x:c>
      <x:c r="C35" s="23" t="n">
        <x:v>0.25</x:v>
      </x:c>
      <x:c r="D35" s="10" t="str">
        <x:v>Illustrative target, not an industry recommendation. Enter less than 100%.</x:v>
      </x:c>
      <x:c r="E35" s="10"/>
      <x:c r="F35" s="10"/>
      <x:c r="G35" s="10"/>
      <x:c r="H35" s="10"/>
      <x:c r="I35" s="10"/>
      <x:c r="J35" s="10"/>
      <x:c r="K35" s="1"/>
    </x:row>
    <x:row r="36" ht="30" customHeight="1">
      <x:c r="A36" s="1"/>
      <x:c r="B36" s="2" t="str">
        <x:v>Contingency on direct job cost</x:v>
      </x:c>
      <x:c r="C36" s="23" t="n">
        <x:v>0.05</x:v>
      </x:c>
      <x:c r="D36" s="10" t="str">
        <x:v>Illustrative allowance. Base known scope separately; avoid double counting.</x:v>
      </x:c>
      <x:c r="E36" s="10"/>
      <x:c r="F36" s="10"/>
      <x:c r="G36" s="10"/>
      <x:c r="H36" s="10"/>
      <x:c r="I36" s="10"/>
      <x:c r="J36" s="10"/>
      <x:c r="K36" s="1"/>
    </x:row>
    <x:row r="37" ht="30" customHeight="1">
      <x:c r="A37" s="1"/>
      <x:c r="B37" s="2" t="str">
        <x:v>Estimated customer incentive</x:v>
      </x:c>
      <x:c r="C37" s="18" t="n">
        <x:v>0</x:v>
      </x:c>
      <x:c r="D37" s="10" t="str">
        <x:v>Budget illustration only. Does not reduce the job cost or selling-price calculation.</x:v>
      </x:c>
      <x:c r="E37" s="10"/>
      <x:c r="F37" s="10"/>
      <x:c r="G37" s="10"/>
      <x:c r="H37" s="10"/>
      <x:c r="I37" s="10"/>
      <x:c r="J37" s="10"/>
      <x:c r="K37" s="1"/>
    </x:row>
    <x:row r="38" ht="30" customHeight="1">
      <x:c r="A38" s="1"/>
      <x:c r="B38" s="2" t="str">
        <x:v>Sales tax rate</x:v>
      </x:c>
      <x:c r="C38" s="23" t="n">
        <x:v>0</x:v>
      </x:c>
      <x:c r="D38" s="10" t="str">
        <x:v>Zero means excluded in the example. This model taxes the full selling price; adapt to actual treatment.</x:v>
      </x:c>
      <x:c r="E38" s="10"/>
      <x:c r="F38" s="10"/>
      <x:c r="G38" s="10"/>
      <x:c r="H38" s="10"/>
      <x:c r="I38" s="10"/>
      <x:c r="J38" s="10"/>
      <x:c r="K38" s="1"/>
    </x:row>
    <x:row r="39" ht="23" customHeight="1">
      <x:c r="A39" s="1"/>
      <x:c r="B39" s="2"/>
      <x:c r="C39" s="2"/>
      <x:c r="D39" s="2"/>
      <x:c r="E39" s="2"/>
      <x:c r="F39" s="2"/>
      <x:c r="G39" s="2"/>
      <x:c r="H39" s="2"/>
      <x:c r="I39" s="2"/>
      <x:c r="J39" s="2"/>
      <x:c r="K39" s="1"/>
    </x:row>
    <x:row r="40" ht="28" customHeight="1">
      <x:c r="A40" s="1"/>
      <x:c r="B40" s="13" t="str">
        <x:v>5  |  Estimated job cost, selling price and customer budget</x:v>
      </x:c>
      <x:c r="C40" s="13"/>
      <x:c r="D40" s="13"/>
      <x:c r="E40" s="13"/>
      <x:c r="F40" s="13"/>
      <x:c r="G40" s="13"/>
      <x:c r="H40" s="13"/>
      <x:c r="I40" s="13"/>
      <x:c r="J40" s="13"/>
      <x:c r="K40" s="1"/>
    </x:row>
    <x:row r="41" ht="23" customHeight="1">
      <x:c r="A41" s="1"/>
      <x:c r="B41" s="2"/>
      <x:c r="C41" s="2"/>
      <x:c r="D41" s="2"/>
      <x:c r="E41" s="2"/>
      <x:c r="F41" s="2"/>
      <x:c r="G41" s="2"/>
      <x:c r="H41" s="2"/>
      <x:c r="I41" s="2"/>
      <x:c r="J41" s="2"/>
      <x:c r="K41" s="1"/>
    </x:row>
    <x:row r="42" ht="23" customHeight="1">
      <x:c r="A42" s="1"/>
      <x:c r="B42" s="2" t="str">
        <x:v>Fixture materials</x:v>
      </x:c>
      <x:c r="C42" s="2"/>
      <x:c r="D42" s="2"/>
      <x:c r="E42" s="2"/>
      <x:c r="F42" s="2"/>
      <x:c r="G42" s="2"/>
      <x:c r="H42" s="2"/>
      <x:c r="I42" s="26" t="n">
        <x:f>E17</x:f>
        <x:v>11000</x:v>
      </x:c>
      <x:c r="J42" s="2"/>
      <x:c r="K42" s="1"/>
    </x:row>
    <x:row r="43" ht="23" customHeight="1">
      <x:c r="A43" s="1"/>
      <x:c r="B43" s="2" t="str">
        <x:v>Direct fixture installation labor</x:v>
      </x:c>
      <x:c r="C43" s="2"/>
      <x:c r="D43" s="2"/>
      <x:c r="E43" s="2"/>
      <x:c r="F43" s="2"/>
      <x:c r="G43" s="2"/>
      <x:c r="H43" s="2"/>
      <x:c r="I43" s="26" t="n">
        <x:f>H17</x:f>
        <x:v>4500</x:v>
      </x:c>
      <x:c r="J43" s="2"/>
      <x:c r="K43" s="1"/>
    </x:row>
    <x:row r="44" ht="23" customHeight="1">
      <x:c r="A44" s="1"/>
      <x:c r="B44" s="2" t="str">
        <x:v>Project labor</x:v>
      </x:c>
      <x:c r="C44" s="2"/>
      <x:c r="D44" s="2"/>
      <x:c r="E44" s="2"/>
      <x:c r="F44" s="2"/>
      <x:c r="G44" s="2"/>
      <x:c r="H44" s="2"/>
      <x:c r="I44" s="26" t="n">
        <x:f>E24</x:f>
        <x:v>900</x:v>
      </x:c>
      <x:c r="J44" s="2"/>
      <x:c r="K44" s="1"/>
    </x:row>
    <x:row r="45" ht="23" customHeight="1">
      <x:c r="A45" s="1"/>
      <x:c r="B45" s="2" t="str">
        <x:v>Equipment, disposal and other direct costs</x:v>
      </x:c>
      <x:c r="C45" s="2"/>
      <x:c r="D45" s="2"/>
      <x:c r="E45" s="2"/>
      <x:c r="F45" s="2"/>
      <x:c r="G45" s="2"/>
      <x:c r="H45" s="2"/>
      <x:c r="I45" s="26" t="n">
        <x:f>E32</x:f>
        <x:v>1400</x:v>
      </x:c>
      <x:c r="J45" s="2"/>
      <x:c r="K45" s="1"/>
    </x:row>
    <x:row r="46" ht="23" customHeight="1">
      <x:c r="A46" s="1"/>
      <x:c r="B46" s="6" t="str">
        <x:v>Direct job cost</x:v>
      </x:c>
      <x:c r="C46" s="6"/>
      <x:c r="D46" s="6"/>
      <x:c r="E46" s="6"/>
      <x:c r="F46" s="6"/>
      <x:c r="G46" s="6"/>
      <x:c r="H46" s="6"/>
      <x:c r="I46" s="27" t="n">
        <x:f>SUM(I42:I45)</x:f>
        <x:v>17800</x:v>
      </x:c>
      <x:c r="J46" s="2"/>
      <x:c r="K46" s="1"/>
    </x:row>
    <x:row r="47" ht="23" customHeight="1">
      <x:c r="A47" s="1"/>
      <x:c r="B47" s="2" t="str">
        <x:v>Contingency allowance</x:v>
      </x:c>
      <x:c r="C47" s="2"/>
      <x:c r="D47" s="2"/>
      <x:c r="E47" s="2"/>
      <x:c r="F47" s="2"/>
      <x:c r="G47" s="2"/>
      <x:c r="H47" s="2"/>
      <x:c r="I47" s="26" t="n">
        <x:f>IF(COUNT($C$36)=1,I46*$C$36,NA())</x:f>
        <x:v>890</x:v>
      </x:c>
      <x:c r="J47" s="2"/>
      <x:c r="K47" s="1"/>
    </x:row>
    <x:row r="48" ht="23" customHeight="1">
      <x:c r="A48" s="1"/>
      <x:c r="B48" s="6" t="str">
        <x:v>Estimated cost base including contingency</x:v>
      </x:c>
      <x:c r="C48" s="6"/>
      <x:c r="D48" s="6"/>
      <x:c r="E48" s="6"/>
      <x:c r="F48" s="6"/>
      <x:c r="G48" s="6"/>
      <x:c r="H48" s="6"/>
      <x:c r="I48" s="27" t="n">
        <x:f>SUM(I46:I47)</x:f>
        <x:v>18690</x:v>
      </x:c>
      <x:c r="J48" s="2"/>
      <x:c r="K48" s="1"/>
    </x:row>
    <x:row r="49" ht="23" customHeight="1">
      <x:c r="A49" s="1"/>
      <x:c r="B49" s="25" t="str">
        <x:v>Selling price before tax</x:v>
      </x:c>
      <x:c r="C49" s="25"/>
      <x:c r="D49" s="25"/>
      <x:c r="E49" s="25"/>
      <x:c r="F49" s="25"/>
      <x:c r="G49" s="25"/>
      <x:c r="H49" s="25"/>
      <x:c r="I49" s="28" t="n">
        <x:f>IF(OR(COUNT($C$35)&lt;&gt;1,$C$35&lt;0,$C$35&gt;=1),NA(),ROUND(I48/(1-$C$35),2))</x:f>
        <x:v>24920</x:v>
      </x:c>
      <x:c r="J49" s="2"/>
      <x:c r="K49" s="1"/>
    </x:row>
    <x:row r="50" ht="23" customHeight="1">
      <x:c r="A50" s="1"/>
      <x:c r="B50" s="2" t="str">
        <x:v>Allowance for business overhead and profit</x:v>
      </x:c>
      <x:c r="C50" s="2"/>
      <x:c r="D50" s="2"/>
      <x:c r="E50" s="2"/>
      <x:c r="F50" s="2"/>
      <x:c r="G50" s="2"/>
      <x:c r="H50" s="2"/>
      <x:c r="I50" s="26" t="n">
        <x:f>I49-I48</x:f>
        <x:v>6230</x:v>
      </x:c>
      <x:c r="J50" s="2"/>
      <x:c r="K50" s="1"/>
    </x:row>
    <x:row r="51" ht="23" customHeight="1">
      <x:c r="A51" s="1"/>
      <x:c r="B51" s="2" t="str">
        <x:v>Pricing margin on the defined cost base</x:v>
      </x:c>
      <x:c r="C51" s="2"/>
      <x:c r="D51" s="2"/>
      <x:c r="E51" s="2"/>
      <x:c r="F51" s="2"/>
      <x:c r="G51" s="2"/>
      <x:c r="H51" s="2"/>
      <x:c r="I51" s="29" t="n">
        <x:f>IF(I49=0,"n.a.",I50/I49)</x:f>
        <x:v>0.25</x:v>
      </x:c>
      <x:c r="J51" s="2"/>
      <x:c r="K51" s="1"/>
    </x:row>
    <x:row r="52" ht="23" customHeight="1">
      <x:c r="A52" s="1"/>
      <x:c r="B52" s="2" t="str">
        <x:v>Sales tax illustration</x:v>
      </x:c>
      <x:c r="C52" s="2"/>
      <x:c r="D52" s="2"/>
      <x:c r="E52" s="2"/>
      <x:c r="F52" s="2"/>
      <x:c r="G52" s="2"/>
      <x:c r="H52" s="2"/>
      <x:c r="I52" s="26" t="n">
        <x:f>IF(COUNT($C$38)=1,I49*$C$38,NA())</x:f>
        <x:v>0</x:v>
      </x:c>
      <x:c r="J52" s="2"/>
      <x:c r="K52" s="1"/>
    </x:row>
    <x:row r="53" ht="23" customHeight="1">
      <x:c r="A53" s="1"/>
      <x:c r="B53" s="6" t="str">
        <x:v>Price including the entered tax rate</x:v>
      </x:c>
      <x:c r="C53" s="6"/>
      <x:c r="D53" s="6"/>
      <x:c r="E53" s="6"/>
      <x:c r="F53" s="6"/>
      <x:c r="G53" s="6"/>
      <x:c r="H53" s="6"/>
      <x:c r="I53" s="27" t="n">
        <x:f>SUM(I49,I52)</x:f>
        <x:v>24920</x:v>
      </x:c>
      <x:c r="J53" s="2"/>
      <x:c r="K53" s="1"/>
    </x:row>
    <x:row r="54" ht="23" customHeight="1">
      <x:c r="A54" s="1"/>
      <x:c r="B54" s="2" t="str">
        <x:v>Estimated incentive entered above</x:v>
      </x:c>
      <x:c r="C54" s="2"/>
      <x:c r="D54" s="2"/>
      <x:c r="E54" s="2"/>
      <x:c r="F54" s="2"/>
      <x:c r="G54" s="2"/>
      <x:c r="H54" s="2"/>
      <x:c r="I54" s="26" t="n">
        <x:f>$C$37</x:f>
        <x:v>0</x:v>
      </x:c>
      <x:c r="J54" s="2"/>
      <x:c r="K54" s="1"/>
    </x:row>
    <x:row r="55" ht="23" customHeight="1">
      <x:c r="A55" s="1"/>
      <x:c r="B55" s="6" t="str">
        <x:v>Indicative customer budget after incentive</x:v>
      </x:c>
      <x:c r="C55" s="6"/>
      <x:c r="D55" s="6"/>
      <x:c r="E55" s="6"/>
      <x:c r="F55" s="6"/>
      <x:c r="G55" s="6"/>
      <x:c r="H55" s="6"/>
      <x:c r="I55" s="27" t="n">
        <x:f>I53-I54</x:f>
        <x:v>24920</x:v>
      </x:c>
      <x:c r="J55" s="2"/>
      <x:c r="K55" s="1"/>
    </x:row>
    <x:row r="56" ht="23" customHeight="1">
      <x:c r="A56" s="1"/>
      <x:c r="B56" s="2"/>
      <x:c r="C56" s="2"/>
      <x:c r="D56" s="2"/>
      <x:c r="E56" s="2"/>
      <x:c r="F56" s="2"/>
      <x:c r="G56" s="2"/>
      <x:c r="H56" s="2"/>
      <x:c r="I56" s="2"/>
      <x:c r="J56" s="2"/>
      <x:c r="K56" s="1"/>
    </x:row>
    <x:row r="57" ht="23" customHeight="1">
      <x:c r="A57" s="1"/>
      <x:c r="B57" s="11" t="str">
        <x:v>Margin is measured against the cost base defined above and must cover company overhead and profit. It is not net profit. An estimated rebate may be received later and does not necessarily reduce the amount due at installation.</x:v>
      </x:c>
      <x:c r="C57" s="11"/>
      <x:c r="D57" s="11"/>
      <x:c r="E57" s="11"/>
      <x:c r="F57" s="11"/>
      <x:c r="G57" s="11"/>
      <x:c r="H57" s="11"/>
      <x:c r="I57" s="11"/>
      <x:c r="J57" s="11"/>
      <x:c r="K57" s="1"/>
    </x:row>
    <x:row r="58" ht="23" customHeight="1">
      <x:c r="A58" s="1"/>
      <x:c r="B58" s="11"/>
      <x:c r="C58" s="11"/>
      <x:c r="D58" s="11"/>
      <x:c r="E58" s="11"/>
      <x:c r="F58" s="11"/>
      <x:c r="G58" s="11"/>
      <x:c r="H58" s="11"/>
      <x:c r="I58" s="11"/>
      <x:c r="J58" s="11"/>
      <x:c r="K58" s="1"/>
    </x:row>
    <x:row r="59" ht="23" customHeight="1">
      <x:c r="A59" s="1"/>
      <x:c r="B59" s="2"/>
      <x:c r="C59" s="2"/>
      <x:c r="D59" s="2"/>
      <x:c r="E59" s="2"/>
      <x:c r="F59" s="2"/>
      <x:c r="G59" s="2"/>
      <x:c r="H59" s="2"/>
      <x:c r="I59" s="2"/>
      <x:c r="J59" s="2"/>
      <x:c r="K59" s="1"/>
    </x:row>
    <x:row r="60" ht="28" customHeight="1">
      <x:c r="A60" s="1"/>
      <x:c r="B60" s="13" t="str">
        <x:v>6  |  Optional controls: incremental price, excluded from the base estimate</x:v>
      </x:c>
      <x:c r="C60" s="13"/>
      <x:c r="D60" s="13"/>
      <x:c r="E60" s="13"/>
      <x:c r="F60" s="13"/>
      <x:c r="G60" s="13"/>
      <x:c r="H60" s="13"/>
      <x:c r="I60" s="13"/>
      <x:c r="J60" s="13"/>
      <x:c r="K60" s="1"/>
    </x:row>
    <x:row r="61" ht="23" customHeight="1">
      <x:c r="A61" s="1"/>
      <x:c r="B61" s="22" t="str">
        <x:v>Optional item</x:v>
      </x:c>
      <x:c r="C61" s="22" t="str">
        <x:v>Qty / h</x:v>
      </x:c>
      <x:c r="D61" s="22" t="str">
        <x:v>Unit cost</x:v>
      </x:c>
      <x:c r="E61" s="22" t="str">
        <x:v>Cost</x:v>
      </x:c>
      <x:c r="F61" s="22" t="str">
        <x:v>h / unit</x:v>
      </x:c>
      <x:c r="G61" s="2"/>
      <x:c r="H61" s="2"/>
      <x:c r="I61" s="2"/>
      <x:c r="J61" s="2"/>
      <x:c r="K61" s="1"/>
    </x:row>
    <x:row r="62" ht="36" customHeight="1">
      <x:c r="A62" s="1"/>
      <x:c r="B62" s="2" t="str">
        <x:v>Ceiling sensor + power-pack packages</x:v>
      </x:c>
      <x:c r="C62" s="19" t="n">
        <x:v>10</x:v>
      </x:c>
      <x:c r="D62" s="18" t="n">
        <x:v>90</x:v>
      </x:c>
      <x:c r="E62" s="26" t="n">
        <x:f>IF(COUNT(C62,D62)=2,C62*D62,NA())</x:f>
        <x:v>900</x:v>
      </x:c>
      <x:c r="F62" s="20" t="n">
        <x:v>0.5</x:v>
      </x:c>
      <x:c r="G62" s="2"/>
      <x:c r="H62" s="2"/>
      <x:c r="I62" s="2"/>
      <x:c r="J62" s="11" t="str">
        <x:v>Illustrative material package; verify the exact design</x:v>
      </x:c>
      <x:c r="K62" s="1"/>
    </x:row>
    <x:row r="63" ht="36" customHeight="1">
      <x:c r="A63" s="1"/>
      <x:c r="B63" s="2" t="str">
        <x:v>Installation technician-hours</x:v>
      </x:c>
      <x:c r="C63" s="2" t="n">
        <x:f>C62*F62</x:f>
        <x:v>5</x:v>
      </x:c>
      <x:c r="D63" s="26" t="n">
        <x:f>$C$19</x:f>
        <x:v>75</x:v>
      </x:c>
      <x:c r="E63" s="26" t="n">
        <x:f>C63*D63</x:f>
        <x:v>375</x:v>
      </x:c>
      <x:c r="F63" s="2"/>
      <x:c r="G63" s="2"/>
      <x:c r="H63" s="2"/>
      <x:c r="I63" s="2"/>
      <x:c r="J63" s="11" t="str">
        <x:v>Hours per package are entered in F62</x:v>
      </x:c>
      <x:c r="K63" s="1"/>
    </x:row>
    <x:row r="64" ht="36" customHeight="1">
      <x:c r="A64" s="1"/>
      <x:c r="B64" s="2" t="str">
        <x:v>Additional commissioning technician-hours</x:v>
      </x:c>
      <x:c r="C64" s="21" t="n">
        <x:v>4</x:v>
      </x:c>
      <x:c r="D64" s="26" t="n">
        <x:f>$C$19</x:f>
        <x:v>75</x:v>
      </x:c>
      <x:c r="E64" s="26" t="n">
        <x:f>IF(COUNT(C64)=1,C64*D64,NA())</x:f>
        <x:v>300</x:v>
      </x:c>
      <x:c r="F64" s="2"/>
      <x:c r="G64" s="2"/>
      <x:c r="H64" s="2"/>
      <x:c r="I64" s="2"/>
      <x:c r="J64" s="11"/>
      <x:c r="K64" s="1"/>
    </x:row>
    <x:row r="65" ht="23" customHeight="1">
      <x:c r="A65" s="1"/>
      <x:c r="B65" s="2"/>
      <x:c r="C65" s="2"/>
      <x:c r="D65" s="2"/>
      <x:c r="E65" s="2"/>
      <x:c r="F65" s="2"/>
      <x:c r="G65" s="2"/>
      <x:c r="H65" s="2"/>
      <x:c r="I65" s="2"/>
      <x:c r="J65" s="2"/>
      <x:c r="K65" s="1"/>
    </x:row>
    <x:row r="66" ht="23" customHeight="1">
      <x:c r="A66" s="1"/>
      <x:c r="B66" s="2" t="str">
        <x:v>Optional controls direct cost</x:v>
      </x:c>
      <x:c r="C66" s="2"/>
      <x:c r="D66" s="2"/>
      <x:c r="E66" s="2"/>
      <x:c r="F66" s="2"/>
      <x:c r="G66" s="2"/>
      <x:c r="H66" s="2"/>
      <x:c r="I66" s="26" t="n">
        <x:f>SUM(E62:E64)</x:f>
        <x:v>1575</x:v>
      </x:c>
      <x:c r="J66" s="2"/>
      <x:c r="K66" s="1"/>
    </x:row>
    <x:row r="67" ht="23" customHeight="1">
      <x:c r="A67" s="1"/>
      <x:c r="B67" s="2" t="str">
        <x:v>Optional controls contingency</x:v>
      </x:c>
      <x:c r="C67" s="2"/>
      <x:c r="D67" s="2"/>
      <x:c r="E67" s="2"/>
      <x:c r="F67" s="2"/>
      <x:c r="G67" s="2"/>
      <x:c r="H67" s="2"/>
      <x:c r="I67" s="26" t="n">
        <x:f>I66*$C$36</x:f>
        <x:v>78.75</x:v>
      </x:c>
      <x:c r="J67" s="2"/>
      <x:c r="K67" s="1"/>
    </x:row>
    <x:row r="68" ht="23" customHeight="1">
      <x:c r="A68" s="1"/>
      <x:c r="B68" s="2" t="str">
        <x:v>Optional controls estimated cost base</x:v>
      </x:c>
      <x:c r="C68" s="2"/>
      <x:c r="D68" s="2"/>
      <x:c r="E68" s="2"/>
      <x:c r="F68" s="2"/>
      <x:c r="G68" s="2"/>
      <x:c r="H68" s="2"/>
      <x:c r="I68" s="26" t="n">
        <x:f>SUM(I66:I67)</x:f>
        <x:v>1653.75</x:v>
      </x:c>
      <x:c r="J68" s="2"/>
      <x:c r="K68" s="1"/>
    </x:row>
    <x:row r="69" ht="23" customHeight="1">
      <x:c r="A69" s="1"/>
      <x:c r="B69" s="6" t="str">
        <x:v>Optional controls selling-price addition</x:v>
      </x:c>
      <x:c r="C69" s="6"/>
      <x:c r="D69" s="6"/>
      <x:c r="E69" s="6"/>
      <x:c r="F69" s="6"/>
      <x:c r="G69" s="6"/>
      <x:c r="H69" s="6"/>
      <x:c r="I69" s="27" t="n">
        <x:f>IF(OR(COUNT($C$35)&lt;&gt;1,$C$35&lt;0,$C$35&gt;=1),NA(),ROUND(I68/(1-$C$35),2))</x:f>
        <x:v>2205</x:v>
      </x:c>
      <x:c r="J69" s="2"/>
      <x:c r="K69" s="1"/>
    </x:row>
    <x:row r="70" ht="23" customHeight="1">
      <x:c r="A70" s="1"/>
      <x:c r="B70" s="6" t="str">
        <x:v>Base plus optional controls, before tax</x:v>
      </x:c>
      <x:c r="C70" s="6"/>
      <x:c r="D70" s="6"/>
      <x:c r="E70" s="6"/>
      <x:c r="F70" s="6"/>
      <x:c r="G70" s="6"/>
      <x:c r="H70" s="6"/>
      <x:c r="I70" s="27" t="n">
        <x:f>SUM(I49,I69)</x:f>
        <x:v>27125</x:v>
      </x:c>
      <x:c r="J70" s="2"/>
      <x:c r="K70" s="1"/>
    </x:row>
    <x:row r="71" ht="23" customHeight="1">
      <x:c r="A71" s="1"/>
      <x:c r="B71" s="2"/>
      <x:c r="C71" s="2"/>
      <x:c r="D71" s="2"/>
      <x:c r="E71" s="2"/>
      <x:c r="F71" s="2"/>
      <x:c r="G71" s="2"/>
      <x:c r="H71" s="2"/>
      <x:c r="I71" s="2"/>
      <x:c r="J71" s="2"/>
      <x:c r="K71" s="1"/>
    </x:row>
    <x:row r="72" ht="23" customHeight="1">
      <x:c r="A72" s="1"/>
      <x:c r="B72" s="11" t="str">
        <x:v>The controls option assumes the base project already provides suitable access and the rental period does not increase. Add extra lift days, wiring, network setup or return visits if required. To remove this option, set its quantity and commissioning hours to zero.</x:v>
      </x:c>
      <x:c r="C72" s="11"/>
      <x:c r="D72" s="11"/>
      <x:c r="E72" s="11"/>
      <x:c r="F72" s="11"/>
      <x:c r="G72" s="11"/>
      <x:c r="H72" s="11"/>
      <x:c r="I72" s="11"/>
      <x:c r="J72" s="11"/>
      <x:c r="K72" s="1"/>
    </x:row>
    <x:row r="73" ht="23" customHeight="1">
      <x:c r="A73" s="1"/>
      <x:c r="B73" s="11"/>
      <x:c r="C73" s="11"/>
      <x:c r="D73" s="11"/>
      <x:c r="E73" s="11"/>
      <x:c r="F73" s="11"/>
      <x:c r="G73" s="11"/>
      <x:c r="H73" s="11"/>
      <x:c r="I73" s="11"/>
      <x:c r="J73" s="11"/>
      <x:c r="K73" s="1"/>
    </x:row>
    <x:row r="74" ht="23" customHeight="1">
      <x:c r="A74" s="1"/>
      <x:c r="B74" s="2"/>
      <x:c r="C74" s="2"/>
      <x:c r="D74" s="2"/>
      <x:c r="E74" s="2"/>
      <x:c r="F74" s="2"/>
      <x:c r="G74" s="2"/>
      <x:c r="H74" s="2"/>
      <x:c r="I74" s="2"/>
      <x:c r="J74" s="2"/>
      <x:c r="K74" s="1"/>
    </x:row>
    <x:row r="75" ht="30" customHeight="1">
      <x:c r="A75" s="1"/>
      <x:c r="B75" s="32" t="str">
        <x:v>All numeric inputs are illustrative assumptions for the accompanying article, not survey averages or supplier quotations.</x:v>
      </x:c>
      <x:c r="C75" s="32"/>
      <x:c r="D75" s="32"/>
      <x:c r="E75" s="32"/>
      <x:c r="F75" s="32"/>
      <x:c r="G75" s="32"/>
      <x:c r="H75" s="32"/>
      <x:c r="I75" s="32"/>
      <x:c r="J75" s="32"/>
      <x:c r="K75" s="1"/>
    </x:row>
    <x:row r="76" ht="30" customHeight="1">
      <x:c r="A76" s="1"/>
      <x:c r="B76" s="32" t="str">
        <x:v>Labor reference: lumaquote.com/post/led-retrofit-labor-units  |  Pricing method: business.qld.gov.au/running-business/finance/essentials/break-even-profit</x:v>
      </x:c>
      <x:c r="C76" s="32"/>
      <x:c r="D76" s="32"/>
      <x:c r="E76" s="32"/>
      <x:c r="F76" s="32"/>
      <x:c r="G76" s="32"/>
      <x:c r="H76" s="32"/>
      <x:c r="I76" s="32"/>
      <x:c r="J76" s="32"/>
      <x:c r="K76" s="1"/>
    </x:row>
    <x:row r="77" ht="30" customHeight="1">
      <x:c r="A77" s="1"/>
      <x:c r="B77" s="32" t="str">
        <x:v>Use the worksheet to scope the job; verify field conditions, product compatibility, utility rules and final contract terms.</x:v>
      </x:c>
      <x:c r="C77" s="32"/>
      <x:c r="D77" s="32"/>
      <x:c r="E77" s="32"/>
      <x:c r="F77" s="32"/>
      <x:c r="G77" s="32"/>
      <x:c r="H77" s="32"/>
      <x:c r="I77" s="32"/>
      <x:c r="J77" s="32"/>
      <x:c r="K77" s="1"/>
    </x:row>
    <x:row r="78" ht="23" customHeight="1">
      <x:c r="A78" s="1"/>
      <x:c r="B78" s="2"/>
      <x:c r="C78" s="2"/>
      <x:c r="D78" s="2"/>
      <x:c r="E78" s="2"/>
      <x:c r="F78" s="2"/>
      <x:c r="G78" s="2"/>
      <x:c r="H78" s="2"/>
      <x:c r="I78" s="2"/>
      <x:c r="J78" s="2"/>
      <x:c r="K78" s="1"/>
    </x:row>
    <x:row r="79" ht="23" customHeight="1">
      <x:c r="A79" s="1"/>
      <x:c r="B79" s="1"/>
      <x:c r="C79" s="1"/>
      <x:c r="D79" s="1"/>
      <x:c r="E79" s="1"/>
      <x:c r="F79" s="1"/>
      <x:c r="G79" s="1"/>
      <x:c r="H79" s="1"/>
      <x:c r="I79" s="1"/>
      <x:c r="J79" s="1"/>
      <x:c r="K79" s="1"/>
    </x:row>
    <x:row r="80" ht="23" customHeight="1">
      <x:c r="A80" s="1"/>
      <x:c r="B80" s="1"/>
      <x:c r="C80" s="1"/>
      <x:c r="D80" s="1"/>
      <x:c r="E80" s="1"/>
      <x:c r="F80" s="1"/>
      <x:c r="G80" s="1"/>
      <x:c r="H80" s="1"/>
      <x:c r="I80" s="1"/>
      <x:c r="J80" s="1"/>
      <x:c r="K80" s="1"/>
    </x:row>
  </x:sheetData>
  <x:mergeCells>
    <x:mergeCell ref="B1:J2"/>
    <x:mergeCell ref="B3:J3"/>
    <x:mergeCell ref="B5:D5"/>
    <x:mergeCell ref="E5:G5"/>
    <x:mergeCell ref="H5:J5"/>
    <x:mergeCell ref="B6:D7"/>
    <x:mergeCell ref="E6:G7"/>
    <x:mergeCell ref="H6:J7"/>
    <x:mergeCell ref="B9:J10"/>
    <x:mergeCell ref="B12:J12"/>
    <x:mergeCell ref="D19:J19"/>
    <x:mergeCell ref="B20:J20"/>
    <x:mergeCell ref="B26:J26"/>
    <x:mergeCell ref="B34:J34"/>
    <x:mergeCell ref="D35:J35"/>
    <x:mergeCell ref="D36:J36"/>
    <x:mergeCell ref="D37:J37"/>
    <x:mergeCell ref="D38:J38"/>
    <x:mergeCell ref="B40:J40"/>
    <x:mergeCell ref="B42:H42"/>
    <x:mergeCell ref="B43:H43"/>
    <x:mergeCell ref="B44:H44"/>
    <x:mergeCell ref="B45:H45"/>
    <x:mergeCell ref="B46:H46"/>
    <x:mergeCell ref="B47:H47"/>
    <x:mergeCell ref="B48:H48"/>
    <x:mergeCell ref="B49:H49"/>
    <x:mergeCell ref="B50:H50"/>
    <x:mergeCell ref="B51:H51"/>
    <x:mergeCell ref="B52:H52"/>
    <x:mergeCell ref="B53:H53"/>
    <x:mergeCell ref="B54:H54"/>
    <x:mergeCell ref="B55:H55"/>
    <x:mergeCell ref="B57:J58"/>
    <x:mergeCell ref="B60:J60"/>
    <x:mergeCell ref="B66:H66"/>
    <x:mergeCell ref="B67:H67"/>
    <x:mergeCell ref="B68:H68"/>
    <x:mergeCell ref="B69:H69"/>
    <x:mergeCell ref="B70:H70"/>
    <x:mergeCell ref="B72:J73"/>
    <x:mergeCell ref="B75:J75"/>
    <x:mergeCell ref="B76:J76"/>
    <x:mergeCell ref="B77:J77"/>
  </x:mergeCells>
  <x:pageMargins left="0.7" right="0.7" top="0.75" bottom="0.75" header="0.3" footer="0.3"/>
</x:worksheet>
</file>