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cbb22731b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offer comparison" sheetId="1" r:id="R8264655985334a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&quot;$&quot;#,##0;(&quot;$&quot;#,##0);&quot;$&quot;0"/>
    <x:numFmt numFmtId="201" formatCode="0.00"/>
    <x:numFmt numFmtId="202" formatCode="#,##0.0;(#,##0.0);0.0"/>
    <x:numFmt numFmtId="203" formatCode="#,##0;(#,##0);0"/>
    <x:numFmt numFmtId="204" formatCode="0.0%"/>
    <x:numFmt numFmtId="205" formatCode="&quot;$&quot;0.000"/>
    <x:numFmt numFmtId="206" formatCode="&quot;$&quot;#,##0.00"/>
  </x:numFmts>
  <x:fonts count="8">
    <x:font>
      <x:sz val="11"/>
      <x:name val="Carlito"/>
    </x:font>
    <x:font>
      <x:sz val="11"/>
      <x:color rgb="FF22333A"/>
      <x:name val="Arial"/>
    </x:font>
    <x:font>
      <x:b/>
      <x:sz val="16"/>
      <x:color rgb="FF155C4C"/>
      <x:name val="Arial"/>
    </x:font>
    <x:font>
      <x:sz val="11"/>
      <x:color rgb="FF155C4C"/>
      <x:name val="Arial"/>
    </x:font>
    <x:font>
      <x:sz val="11"/>
      <x:color rgb="FF617078"/>
      <x:name val="Arial"/>
    </x:font>
    <x:font>
      <x:b/>
      <x:sz val="11"/>
      <x:color rgb="FFFFFFFF"/>
      <x:name val="Arial"/>
    </x:font>
    <x:font>
      <x:b/>
      <x:sz val="11"/>
      <x:color rgb="FF22333A"/>
      <x:name val="Arial"/>
    </x:font>
    <x:font>
      <x:sz val="11"/>
      <x:color rgb="FF185A8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55C4C"/>
      </x:patternFill>
    </x:fill>
    <x:fill>
      <x:patternFill patternType="solid">
        <x:fgColor rgb="FFF0F5F3"/>
      </x:patternFill>
    </x:fill>
    <x:fill>
      <x:patternFill patternType="solid">
        <x:fgColor rgb="FFFFF2CE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D8E2DF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D8E2DF"/>
      </x:top>
      <x:bottom/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2" fillId="4" borderId="0" xfId="0" applyNumberFormat="1" applyFont="1" applyFill="1" applyBorder="1" applyAlignment="1">
      <x:alignment vertical="center"/>
    </x:xf>
    <x:xf numFmtId="201" fontId="2" fillId="4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2" fontId="7" fillId="5" borderId="0" xfId="0" applyNumberFormat="1" applyFont="1" applyFill="1" applyBorder="1" applyAlignment="1">
      <x:alignment vertical="center"/>
    </x:xf>
    <x:xf numFmtId="203" fontId="7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/>
    </x:xf>
    <x:xf numFmtId="204" fontId="7" fillId="5" borderId="0" xfId="0" applyNumberFormat="1" applyFont="1" applyFill="1" applyBorder="1" applyAlignment="1">
      <x:alignment vertical="center"/>
    </x:xf>
    <x:xf numFmtId="205" fontId="7" fillId="5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6" fontId="1" fillId="2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0" fontId="6" fillId="4" borderId="5" xfId="0" applyNumberFormat="1" applyFont="1" applyFill="1" applyBorder="1" applyAlignment="1">
      <x:alignment vertical="center"/>
    </x:xf>
    <x:xf numFmtId="200" fontId="6" fillId="4" borderId="5" xfId="0" applyNumberFormat="1" applyFont="1" applyFill="1" applyBorder="1" applyAlignment="1">
      <x:alignment vertical="center"/>
    </x:xf>
    <x:xf numFmtId="206" fontId="1" fillId="4" borderId="0" xfId="0" applyNumberFormat="1" applyFont="1" applyFill="1" applyBorder="1" applyAlignment="1">
      <x:alignment vertical="center"/>
    </x:xf>
    <x:xf numFmtId="206" fontId="6" fillId="4" borderId="0" xfId="0" applyNumberFormat="1" applyFont="1" applyFill="1" applyBorder="1" applyAlignment="1">
      <x:alignment vertical="center"/>
    </x:xf>
    <x:xf numFmtId="206" fontId="6" fillId="4" borderId="5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B302C"/>
      </x:font>
      <x:fill>
        <x:patternFill patternType="solid">
          <x:bgColor rgb="FFFC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0efabebd94a5f" /><Relationship Type="http://schemas.openxmlformats.org/officeDocument/2006/relationships/theme" Target="/xl/theme/theme1.xml" Id="Rf5bcb28d7e414d8d" /><Relationship Type="http://schemas.openxmlformats.org/officeDocument/2006/relationships/sharedStrings" Target="/xl/sharedStrings.xml" Id="R7b111934da274fea" /><Relationship Type="http://schemas.openxmlformats.org/officeDocument/2006/relationships/worksheet" Target="/xl/worksheets/sheet1.xml" Id="R8264655985334a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5C4C"/>
  </x:sheetPr>
  <x:sheetViews>
    <x:sheetView showGridLines="0" workbookViewId="0"/>
  </x:sheetViews>
  <x:sheetFormatPr defaultRowHeight="15"/>
  <x:cols>
    <x:col min="1" max="1" width="36.66999816894531" hidden="0" customWidth="1"/>
    <x:col min="2" max="2" width="17.219999313354492" hidden="0" customWidth="1"/>
    <x:col min="3" max="3" width="17.219999313354492" hidden="0" customWidth="1"/>
    <x:col min="4" max="4" width="2.6700000762939453" hidden="0" customWidth="1"/>
    <x:col min="5" max="5" width="60" hidden="0" customWidth="1"/>
  </x:cols>
  <x:sheetData>
    <x:row r="1" ht="12" customHeight="1">
      <x:c r="A1" s="3"/>
      <x:c r="B1" s="3"/>
      <x:c r="C1" s="3"/>
      <x:c r="D1" s="3"/>
      <x:c r="E1" s="3"/>
    </x:row>
    <x:row r="2" ht="32" customHeight="1">
      <x:c r="A2" s="5" t="str">
        <x:v>LED troffer cost comparison</x:v>
      </x:c>
      <x:c r="B2" s="6"/>
      <x:c r="C2" s="6"/>
      <x:c r="D2" s="6"/>
      <x:c r="E2" s="6"/>
    </x:row>
    <x:row r="3" ht="25" customHeight="1">
      <x:c r="A3" s="7" t="str">
        <x:v>https://www.lumaquote.com/post/led-troffer-retrofit-kit-vs-replacement</x:v>
      </x:c>
      <x:c r="B3" s="3"/>
      <x:c r="C3" s="3"/>
      <x:c r="D3" s="3"/>
      <x:c r="E3" s="3"/>
    </x:row>
    <x:row r="4" ht="25" customHeight="1">
      <x:c r="A4" s="8" t="str">
        <x:v>USD. The example inputs match the article. Replace the amber cells with your job costs.</x:v>
      </x:c>
      <x:c r="B4" s="3"/>
      <x:c r="C4" s="3"/>
      <x:c r="D4" s="3"/>
      <x:c r="E4" s="3"/>
    </x:row>
    <x:row r="5" ht="44" customHeight="1">
      <x:c r="A5" s="17" t="str">
        <x:v>Result</x:v>
      </x:c>
      <x:c r="B5" s="18" t="str">
        <x:v>Retrofit kits</x:v>
      </x:c>
      <x:c r="C5" s="19" t="str">
        <x:v>New fixtures</x:v>
      </x:c>
      <x:c r="D5" s="3"/>
      <x:c r="E5" s="3"/>
    </x:row>
    <x:row r="6" ht="34" customHeight="1">
      <x:c r="A6" s="20" t="str">
        <x:v>Installed selling price</x:v>
      </x:c>
      <x:c r="B6" s="23" t="n">
        <x:f>B42</x:f>
        <x:v>17990</x:v>
      </x:c>
      <x:c r="C6" s="23" t="n">
        <x:f>C42</x:f>
        <x:v>25235</x:v>
      </x:c>
      <x:c r="D6" s="3"/>
      <x:c r="E6" s="8" t="str">
        <x:v>Before sales tax</x:v>
      </x:c>
    </x:row>
    <x:row r="7" ht="34" customHeight="1">
      <x:c r="A7" s="20" t="str">
        <x:v>Customer investment after incentive</x:v>
      </x:c>
      <x:c r="B7" s="23" t="n">
        <x:f>B43</x:f>
        <x:v>17990</x:v>
      </x:c>
      <x:c r="C7" s="23" t="n">
        <x:f>C43</x:f>
        <x:v>25235</x:v>
      </x:c>
      <x:c r="D7" s="3"/>
      <x:c r="E7" s="8" t="str">
        <x:v>Selling price less the entered customer incentive</x:v>
      </x:c>
    </x:row>
    <x:row r="8" ht="34" customHeight="1">
      <x:c r="A8" s="20" t="str">
        <x:v>Annual energy-cost reduction</x:v>
      </x:c>
      <x:c r="B8" s="23" t="n">
        <x:f>B50</x:f>
        <x:v>2520</x:v>
      </x:c>
      <x:c r="C8" s="23" t="n">
        <x:f>C50</x:f>
        <x:v>2610</x:v>
      </x:c>
      <x:c r="D8" s="3"/>
      <x:c r="E8" s="8" t="str">
        <x:v>Electricity only</x:v>
      </x:c>
    </x:row>
    <x:row r="9" ht="34" customHeight="1">
      <x:c r="A9" s="20" t="str">
        <x:v>Simple payback (years)</x:v>
      </x:c>
      <x:c r="B9" s="24" t="n">
        <x:f>B51</x:f>
        <x:v>7.138888888888889</x:v>
      </x:c>
      <x:c r="C9" s="24" t="n">
        <x:f>C51</x:f>
        <x:v>9.668582375478927</x:v>
      </x:c>
      <x:c r="D9" s="3"/>
      <x:c r="E9" s="8" t="str">
        <x:v>Investment divided by positive annual energy savings</x:v>
      </x:c>
    </x:row>
    <x:row r="10" ht="25" customHeight="1">
      <x:c r="A10" s="3"/>
      <x:c r="B10" s="3"/>
      <x:c r="C10" s="3"/>
      <x:c r="D10" s="3"/>
      <x:c r="E10" s="3"/>
    </x:row>
    <x:row r="11" ht="25" customHeight="1">
      <x:c r="A11" s="8" t="str">
        <x:v>Amber = editable input. Gray = calculated result.</x:v>
      </x:c>
      <x:c r="B11" s="3"/>
      <x:c r="C11" s="3"/>
      <x:c r="D11" s="3"/>
      <x:c r="E11" s="3"/>
    </x:row>
    <x:row r="12" ht="25" customHeight="1">
      <x:c r="A12" s="3"/>
      <x:c r="B12" s="3"/>
      <x:c r="C12" s="3"/>
      <x:c r="D12" s="3"/>
      <x:c r="E12" s="3"/>
    </x:row>
    <x:row r="13" ht="29" customHeight="1">
      <x:c r="A13" s="10" t="str">
        <x:v>Job inputs</x:v>
      </x:c>
      <x:c r="B13" s="10"/>
      <x:c r="C13" s="10"/>
      <x:c r="D13" s="3"/>
      <x:c r="E13" s="3"/>
    </x:row>
    <x:row r="14" ht="44" customHeight="1">
      <x:c r="A14" s="17" t="str">
        <x:v>Input</x:v>
      </x:c>
      <x:c r="B14" s="18" t="str">
        <x:v>Retrofit kits</x:v>
      </x:c>
      <x:c r="C14" s="19" t="str">
        <x:v>New fixtures</x:v>
      </x:c>
      <x:c r="D14" s="3"/>
      <x:c r="E14" s="25" t="str">
        <x:v>Units / notes</x:v>
      </x:c>
    </x:row>
    <x:row r="15" ht="25" customHeight="1">
      <x:c r="A15" s="3" t="str">
        <x:v>Fixture quantity</x:v>
      </x:c>
      <x:c r="B15" s="29" t="n">
        <x:v>100</x:v>
      </x:c>
      <x:c r="C15" s="29" t="n">
        <x:v>100</x:v>
      </x:c>
      <x:c r="D15" s="3"/>
      <x:c r="E15" s="8" t="str">
        <x:v>count</x:v>
      </x:c>
    </x:row>
    <x:row r="16" ht="25" customHeight="1">
      <x:c r="A16" s="3" t="str">
        <x:v>Unit material cost</x:v>
      </x:c>
      <x:c r="B16" s="30" t="n">
        <x:v>70</x:v>
      </x:c>
      <x:c r="C16" s="30" t="n">
        <x:v>100</x:v>
      </x:c>
      <x:c r="D16" s="3"/>
      <x:c r="E16" s="8" t="str">
        <x:v>USD per fixture</x:v>
      </x:c>
    </x:row>
    <x:row r="17" ht="25" customHeight="1">
      <x:c r="A17" s="3" t="str">
        <x:v>Accessories per fixture</x:v>
      </x:c>
      <x:c r="B17" s="30" t="n">
        <x:v>5</x:v>
      </x:c>
      <x:c r="C17" s="30" t="n">
        <x:v>6</x:v>
      </x:c>
      <x:c r="D17" s="3"/>
      <x:c r="E17" s="8" t="str">
        <x:v>USD per fixture</x:v>
      </x:c>
    </x:row>
    <x:row r="18" ht="25" customHeight="1">
      <x:c r="A18" s="3" t="str">
        <x:v>Installation technician-hours per fixture</x:v>
      </x:c>
      <x:c r="B18" s="31" t="n">
        <x:v>0.5</x:v>
      </x:c>
      <x:c r="C18" s="31" t="n">
        <x:v>0.75</x:v>
      </x:c>
      <x:c r="D18" s="3"/>
      <x:c r="E18" s="8" t="str">
        <x:v>hours</x:v>
      </x:c>
    </x:row>
    <x:row r="19" ht="25" customHeight="1">
      <x:c r="A19" s="3" t="str">
        <x:v>Loaded labor cost per technician-hour</x:v>
      </x:c>
      <x:c r="B19" s="30" t="n">
        <x:v>75</x:v>
      </x:c>
      <x:c r="C19" s="30" t="n">
        <x:v>75</x:v>
      </x:c>
      <x:c r="D19" s="3"/>
      <x:c r="E19" s="8" t="str">
        <x:v>USD/hour; company overhead covered by margin</x:v>
      </x:c>
    </x:row>
    <x:row r="20" ht="25" customHeight="1">
      <x:c r="A20" s="3" t="str">
        <x:v>Project technician-hours</x:v>
      </x:c>
      <x:c r="B20" s="28" t="n">
        <x:v>12</x:v>
      </x:c>
      <x:c r="C20" s="28" t="n">
        <x:v>12</x:v>
      </x:c>
      <x:c r="D20" s="3"/>
      <x:c r="E20" s="8" t="str">
        <x:v>outside per-fixture installation</x:v>
      </x:c>
    </x:row>
    <x:row r="21" ht="25" customHeight="1">
      <x:c r="A21" s="3" t="str">
        <x:v>Disposal cost per fixture</x:v>
      </x:c>
      <x:c r="B21" s="30" t="n">
        <x:v>4</x:v>
      </x:c>
      <x:c r="C21" s="30" t="n">
        <x:v>6</x:v>
      </x:c>
      <x:c r="D21" s="3"/>
      <x:c r="E21" s="8" t="str">
        <x:v>USD</x:v>
      </x:c>
    </x:row>
    <x:row r="22" ht="25" customHeight="1">
      <x:c r="A22" s="3" t="str">
        <x:v>Equipment allowance</x:v>
      </x:c>
      <x:c r="B22" s="30" t="n">
        <x:v>300</x:v>
      </x:c>
      <x:c r="C22" s="30" t="n">
        <x:v>300</x:v>
      </x:c>
      <x:c r="D22" s="3"/>
      <x:c r="E22" s="8" t="str">
        <x:v>USD per project</x:v>
      </x:c>
    </x:row>
    <x:row r="23" ht="25" customHeight="1">
      <x:c r="A23" s="3" t="str">
        <x:v>Contingency fraction</x:v>
      </x:c>
      <x:c r="B23" s="32" t="n">
        <x:v>0.05</x:v>
      </x:c>
      <x:c r="C23" s="32" t="n">
        <x:v>0.05</x:v>
      </x:c>
      <x:c r="D23" s="3"/>
      <x:c r="E23" s="8" t="str">
        <x:v>Allowance on direct job cost</x:v>
      </x:c>
    </x:row>
    <x:row r="24" ht="25" customHeight="1">
      <x:c r="A24" s="3" t="str">
        <x:v>Target pricing margin</x:v>
      </x:c>
      <x:c r="B24" s="32" t="n">
        <x:v>0.25</x:v>
      </x:c>
      <x:c r="C24" s="32" t="n">
        <x:v>0.25</x:v>
      </x:c>
      <x:c r="D24" s="3"/>
      <x:c r="E24" s="8" t="str">
        <x:v>Selling price = cost base / (1 - margin)</x:v>
      </x:c>
    </x:row>
    <x:row r="25" ht="25" customHeight="1">
      <x:c r="A25" s="3" t="str">
        <x:v>Existing fixture input watts</x:v>
      </x:c>
      <x:c r="B25" s="29" t="n">
        <x:v>90</x:v>
      </x:c>
      <x:c r="C25" s="29" t="n">
        <x:v>90</x:v>
      </x:c>
      <x:c r="D25" s="3"/>
      <x:c r="E25" s="8" t="str">
        <x:v>including ballast</x:v>
      </x:c>
    </x:row>
    <x:row r="26" ht="25" customHeight="1">
      <x:c r="A26" s="3" t="str">
        <x:v>Proposed fixture input watts</x:v>
      </x:c>
      <x:c r="B26" s="29" t="n">
        <x:v>34</x:v>
      </x:c>
      <x:c r="C26" s="29" t="n">
        <x:v>32</x:v>
      </x:c>
      <x:c r="D26" s="3"/>
      <x:c r="E26" s="8" t="str">
        <x:v>assumed output and configuration</x:v>
      </x:c>
    </x:row>
    <x:row r="27" ht="25" customHeight="1">
      <x:c r="A27" s="3" t="str">
        <x:v>Annual lighting-on hours</x:v>
      </x:c>
      <x:c r="B27" s="29" t="n">
        <x:v>3000</x:v>
      </x:c>
      <x:c r="C27" s="29" t="n">
        <x:v>3000</x:v>
      </x:c>
      <x:c r="D27" s="3"/>
      <x:c r="E27" s="8" t="str">
        <x:v>hours/year</x:v>
      </x:c>
    </x:row>
    <x:row r="28" ht="25" customHeight="1">
      <x:c r="A28" s="3" t="str">
        <x:v>Electricity rate</x:v>
      </x:c>
      <x:c r="B28" s="33" t="n">
        <x:v>0.15</x:v>
      </x:c>
      <x:c r="C28" s="33" t="n">
        <x:v>0.15</x:v>
      </x:c>
      <x:c r="D28" s="3"/>
      <x:c r="E28" s="8" t="str">
        <x:v>USD/kWh</x:v>
      </x:c>
    </x:row>
    <x:row r="29" ht="25" customHeight="1">
      <x:c r="A29" s="3" t="str">
        <x:v>Confirmed customer incentive</x:v>
      </x:c>
      <x:c r="B29" s="30" t="n">
        <x:v>0</x:v>
      </x:c>
      <x:c r="C29" s="30" t="n">
        <x:v>0</x:v>
      </x:c>
      <x:c r="D29" s="3"/>
      <x:c r="E29" s="8" t="str">
        <x:v>USD. Reduces customer investment, not selling price.</x:v>
      </x:c>
    </x:row>
    <x:row r="30" ht="25" customHeight="1">
      <x:c r="A30" s="3"/>
      <x:c r="B30" s="3"/>
      <x:c r="C30" s="3"/>
      <x:c r="D30" s="3"/>
      <x:c r="E30" s="3"/>
    </x:row>
    <x:row r="31" ht="29" customHeight="1">
      <x:c r="A31" s="10" t="str">
        <x:v>Cost calculation</x:v>
      </x:c>
      <x:c r="B31" s="10"/>
      <x:c r="C31" s="10"/>
      <x:c r="D31" s="3"/>
      <x:c r="E31" s="3"/>
    </x:row>
    <x:row r="32" ht="44" customHeight="1">
      <x:c r="A32" s="17" t="str">
        <x:v>Cost</x:v>
      </x:c>
      <x:c r="B32" s="18" t="str">
        <x:v>Retrofit kits</x:v>
      </x:c>
      <x:c r="C32" s="19" t="str">
        <x:v>New fixtures</x:v>
      </x:c>
      <x:c r="D32" s="3"/>
      <x:c r="E32" s="3"/>
    </x:row>
    <x:row r="33" ht="25" customHeight="1">
      <x:c r="A33" s="3" t="str">
        <x:v>Main products</x:v>
      </x:c>
      <x:c r="B33" s="34" t="n">
        <x:f>IF(COUNT(B15:B16)=2,B15*B16,"")</x:f>
        <x:v>7000</x:v>
      </x:c>
      <x:c r="C33" s="34" t="n">
        <x:f>IF(COUNT(C15:C16)=2,C15*C16,"")</x:f>
        <x:v>10000</x:v>
      </x:c>
      <x:c r="D33" s="3"/>
      <x:c r="E33" s="8"/>
    </x:row>
    <x:row r="34" ht="25" customHeight="1">
      <x:c r="A34" s="3" t="str">
        <x:v>Accessories</x:v>
      </x:c>
      <x:c r="B34" s="34" t="n">
        <x:f>IF(COUNT(B15,B17)=2,B15*B17,"")</x:f>
        <x:v>500</x:v>
      </x:c>
      <x:c r="C34" s="34" t="n">
        <x:f>IF(COUNT(C15,C17)=2,C15*C17,"")</x:f>
        <x:v>600</x:v>
      </x:c>
      <x:c r="D34" s="3"/>
      <x:c r="E34" s="8"/>
    </x:row>
    <x:row r="35" ht="25" customHeight="1">
      <x:c r="A35" s="3" t="str">
        <x:v>Direct fixture labor</x:v>
      </x:c>
      <x:c r="B35" s="34" t="n">
        <x:f>IF(COUNT(B15,B18:B19)=3,B15*B18*B19,"")</x:f>
        <x:v>3750</x:v>
      </x:c>
      <x:c r="C35" s="34" t="n">
        <x:f>IF(COUNT(C15,C18:C19)=3,C15*C18*C19,"")</x:f>
        <x:v>5625</x:v>
      </x:c>
      <x:c r="D35" s="3"/>
      <x:c r="E35" s="8"/>
    </x:row>
    <x:row r="36" ht="25" customHeight="1">
      <x:c r="A36" s="3" t="str">
        <x:v>Project labor</x:v>
      </x:c>
      <x:c r="B36" s="34" t="n">
        <x:f>IF(COUNT(B19:B20)=2,B19*B20,"")</x:f>
        <x:v>900</x:v>
      </x:c>
      <x:c r="C36" s="34" t="n">
        <x:f>IF(COUNT(C19:C20)=2,C19*C20,"")</x:f>
        <x:v>900</x:v>
      </x:c>
      <x:c r="D36" s="3"/>
      <x:c r="E36" s="8"/>
    </x:row>
    <x:row r="37" ht="25" customHeight="1">
      <x:c r="A37" s="3" t="str">
        <x:v>Disposal</x:v>
      </x:c>
      <x:c r="B37" s="34" t="n">
        <x:f>IF(COUNT(B15,B21)=2,B15*B21,"")</x:f>
        <x:v>400</x:v>
      </x:c>
      <x:c r="C37" s="34" t="n">
        <x:f>IF(COUNT(C15,C21)=2,C15*C21,"")</x:f>
        <x:v>600</x:v>
      </x:c>
      <x:c r="D37" s="3"/>
      <x:c r="E37" s="8"/>
    </x:row>
    <x:row r="38" ht="25" customHeight="1">
      <x:c r="A38" s="3" t="str">
        <x:v>Equipment</x:v>
      </x:c>
      <x:c r="B38" s="34" t="n">
        <x:f>IF(ISNUMBER(B22),B22,"")</x:f>
        <x:v>300</x:v>
      </x:c>
      <x:c r="C38" s="34" t="n">
        <x:f>IF(ISNUMBER(C22),C22,"")</x:f>
        <x:v>300</x:v>
      </x:c>
      <x:c r="D38" s="3"/>
      <x:c r="E38" s="8"/>
    </x:row>
    <x:row r="39" ht="25" customHeight="1">
      <x:c r="A39" s="38" t="str">
        <x:v>Direct job cost</x:v>
      </x:c>
      <x:c r="B39" s="39" t="n">
        <x:f>IF(COUNT(B33:B38)=6,SUM(B33:B38),"")</x:f>
        <x:v>12850</x:v>
      </x:c>
      <x:c r="C39" s="39" t="n">
        <x:f>IF(COUNT(C33:C38)=6,SUM(C33:C38),"")</x:f>
        <x:v>18025</x:v>
      </x:c>
      <x:c r="D39" s="3"/>
      <x:c r="E39" s="8"/>
    </x:row>
    <x:row r="40" ht="25" customHeight="1">
      <x:c r="A40" s="3" t="str">
        <x:v>Contingency allowance</x:v>
      </x:c>
      <x:c r="B40" s="35" t="n">
        <x:f>IF(COUNT(B39,B23)=2,B39*B23,"")</x:f>
        <x:v>642.5</x:v>
      </x:c>
      <x:c r="C40" s="35" t="n">
        <x:f>IF(COUNT(C39,C23)=2,C39*C23,"")</x:f>
        <x:v>901.25</x:v>
      </x:c>
      <x:c r="D40" s="3"/>
      <x:c r="E40" s="8" t="str">
        <x:v>Direct job cost × contingency</x:v>
      </x:c>
    </x:row>
    <x:row r="41" ht="25" customHeight="1">
      <x:c r="A41" s="38" t="str">
        <x:v>Estimated cost base</x:v>
      </x:c>
      <x:c r="B41" s="42" t="n">
        <x:f>IF(COUNT(B39:B40)=2,SUM(B39:B40),"")</x:f>
        <x:v>13492.5</x:v>
      </x:c>
      <x:c r="C41" s="42" t="n">
        <x:f>IF(COUNT(C39:C40)=2,SUM(C39:C40),"")</x:f>
        <x:v>18926.25</x:v>
      </x:c>
      <x:c r="D41" s="3"/>
      <x:c r="E41" s="8" t="str">
        <x:v>Direct job cost + contingency</x:v>
      </x:c>
    </x:row>
    <x:row r="42" ht="25" customHeight="1">
      <x:c r="A42" s="38" t="str">
        <x:v>Installed selling price</x:v>
      </x:c>
      <x:c r="B42" s="39" t="n">
        <x:f>IF(AND(COUNT(B15:B24)=10,ISNUMBER(B41),B24&gt;=0,B24&lt;1),B41/(1-B24),"")</x:f>
        <x:v>17990</x:v>
      </x:c>
      <x:c r="C42" s="39" t="n">
        <x:f>IF(AND(COUNT(C15:C24)=10,ISNUMBER(C41),C24&gt;=0,C24&lt;1),C41/(1-C24),"")</x:f>
        <x:v>25235</x:v>
      </x:c>
      <x:c r="D42" s="3"/>
      <x:c r="E42" s="8" t="str">
        <x:v>Cost base / (1 - margin)</x:v>
      </x:c>
    </x:row>
    <x:row r="43" ht="25" customHeight="1">
      <x:c r="A43" s="38" t="str">
        <x:v>Customer investment after incentive</x:v>
      </x:c>
      <x:c r="B43" s="39" t="n">
        <x:f>IF(COUNT(B42,B29)=2,B42-B29,"")</x:f>
        <x:v>17990</x:v>
      </x:c>
      <x:c r="C43" s="39" t="n">
        <x:f>IF(COUNT(C42,C29)=2,C42-C29,"")</x:f>
        <x:v>25235</x:v>
      </x:c>
      <x:c r="D43" s="3"/>
      <x:c r="E43" s="8" t="str">
        <x:v>Selling price less the entered incentive</x:v>
      </x:c>
    </x:row>
    <x:row r="44" ht="25" customHeight="1">
      <x:c r="A44" s="3"/>
      <x:c r="B44" s="3"/>
      <x:c r="C44" s="3"/>
      <x:c r="D44" s="3"/>
      <x:c r="E44" s="8"/>
    </x:row>
    <x:row r="45" ht="29" customHeight="1">
      <x:c r="A45" s="10" t="str">
        <x:v>Energy and payback</x:v>
      </x:c>
      <x:c r="B45" s="10"/>
      <x:c r="C45" s="10"/>
      <x:c r="D45" s="3"/>
      <x:c r="E45" s="8"/>
    </x:row>
    <x:row r="46" ht="44" customHeight="1">
      <x:c r="A46" s="17" t="str">
        <x:v>Measure</x:v>
      </x:c>
      <x:c r="B46" s="18" t="str">
        <x:v>Retrofit kits</x:v>
      </x:c>
      <x:c r="C46" s="19" t="str">
        <x:v>New fixtures</x:v>
      </x:c>
      <x:c r="D46" s="3"/>
      <x:c r="E46" s="8"/>
    </x:row>
    <x:row r="47" ht="25" customHeight="1">
      <x:c r="A47" s="3" t="str">
        <x:v>Existing annual electricity (kWh)</x:v>
      </x:c>
      <x:c r="B47" s="43" t="n">
        <x:f>IF(COUNT(B15,B25,B27)=3,B15*B25*B27/1000,"")</x:f>
        <x:v>27000</x:v>
      </x:c>
      <x:c r="C47" s="43" t="n">
        <x:f>IF(COUNT(C15,C25,C27)=3,C15*C25*C27/1000,"")</x:f>
        <x:v>27000</x:v>
      </x:c>
      <x:c r="D47" s="3"/>
      <x:c r="E47" s="8" t="str">
        <x:v>Quantity × existing input watts × hours / 1,000</x:v>
      </x:c>
    </x:row>
    <x:row r="48" ht="25" customHeight="1">
      <x:c r="A48" s="3" t="str">
        <x:v>Proposed annual electricity (kWh)</x:v>
      </x:c>
      <x:c r="B48" s="43" t="n">
        <x:f>IF(COUNT(B15:B15,B26:B27)=3,B15*B26*B27/1000,"")</x:f>
        <x:v>10200</x:v>
      </x:c>
      <x:c r="C48" s="43" t="n">
        <x:f>IF(COUNT(C15:C15,C26:C27)=3,C15*C26*C27/1000,"")</x:f>
        <x:v>9600</x:v>
      </x:c>
      <x:c r="D48" s="3"/>
      <x:c r="E48" s="8" t="str">
        <x:v>Quantity × proposed input watts × hours / 1,000</x:v>
      </x:c>
    </x:row>
    <x:row r="49" ht="25" customHeight="1">
      <x:c r="A49" s="3" t="str">
        <x:v>Annual electricity reduction (kWh)</x:v>
      </x:c>
      <x:c r="B49" s="43" t="n">
        <x:f>IF(COUNT(B47:B48)=2,B47-B48,"")</x:f>
        <x:v>16800</x:v>
      </x:c>
      <x:c r="C49" s="43" t="n">
        <x:f>IF(COUNT(C47:C48)=2,C47-C48,"")</x:f>
        <x:v>17400</x:v>
      </x:c>
      <x:c r="D49" s="3"/>
      <x:c r="E49" s="8" t="str">
        <x:v>Existing electricity less proposed electricity</x:v>
      </x:c>
    </x:row>
    <x:row r="50" ht="25" customHeight="1">
      <x:c r="A50" s="36" t="str">
        <x:v>Annual energy-cost reduction</x:v>
      </x:c>
      <x:c r="B50" s="37" t="n">
        <x:f>IF(COUNT(B49,B28)=2,B49*B28,"")</x:f>
        <x:v>2520</x:v>
      </x:c>
      <x:c r="C50" s="37" t="n">
        <x:f>IF(COUNT(C49,C28)=2,C49*C28,"")</x:f>
        <x:v>2610</x:v>
      </x:c>
      <x:c r="D50" s="3"/>
      <x:c r="E50" s="8" t="str">
        <x:v>Electricity reduction × electricity rate</x:v>
      </x:c>
    </x:row>
    <x:row r="51" ht="25" customHeight="1">
      <x:c r="A51" s="36" t="str">
        <x:v>Simple payback (years)</x:v>
      </x:c>
      <x:c r="B51" s="45" t="n">
        <x:f>IF(COUNT(B43,B50)=2,IF(B50&gt;0,B43/B50,"n.a."),"")</x:f>
        <x:v>7.138888888888889</x:v>
      </x:c>
      <x:c r="C51" s="45" t="n">
        <x:f>IF(COUNT(C43,C50)=2,IF(C50&gt;0,C43/C50,"n.a."),"")</x:f>
        <x:v>9.668582375478927</x:v>
      </x:c>
      <x:c r="D51" s="3"/>
      <x:c r="E51" s="8" t="str">
        <x:v>No positive energy savings = n.a.</x:v>
      </x:c>
    </x:row>
    <x:row r="52" ht="25" customHeight="1">
      <x:c r="A52" s="3"/>
      <x:c r="B52" s="3"/>
      <x:c r="C52" s="3"/>
      <x:c r="D52" s="3"/>
      <x:c r="E52" s="8"/>
    </x:row>
    <x:row r="53" ht="25" customHeight="1">
      <x:c r="A53" s="3"/>
      <x:c r="B53" s="3"/>
      <x:c r="C53" s="3"/>
      <x:c r="D53" s="3"/>
      <x:c r="E53" s="8"/>
    </x:row>
    <x:row r="54" ht="25" customHeight="1">
      <x:c r="A54" s="3" t="str">
        <x:v>Scope</x:v>
      </x:c>
      <x:c r="B54" s="3"/>
      <x:c r="C54" s="3"/>
      <x:c r="D54" s="3"/>
      <x:c r="E54" s="8" t="str">
        <x:v>Equivalent lighting and controls assumed. Verify the selected products.</x:v>
      </x:c>
    </x:row>
    <x:row r="55" ht="25" customHeight="1">
      <x:c r="A55" s="3" t="str">
        <x:v>Excluded</x:v>
      </x:c>
      <x:c r="B55" s="3"/>
      <x:c r="C55" s="3"/>
      <x:c r="D55" s="3"/>
      <x:c r="E55" s="8" t="str">
        <x:v>Sales tax, financing and maintenance savings.</x:v>
      </x:c>
    </x:row>
    <x:row r="56" ht="25" customHeight="1">
      <x:c r="A56" s="3" t="str">
        <x:v>Additional work</x:v>
      </x:c>
      <x:c r="B56" s="3"/>
      <x:c r="C56" s="3"/>
      <x:c r="D56" s="3"/>
      <x:c r="E56" s="8" t="str">
        <x:v>Price extra controls, emergency changes and ceiling repairs separately.</x:v>
      </x:c>
    </x:row>
    <x:row r="57" ht="25" customHeight="1">
      <x:c r="A57" s="3" t="str">
        <x:v>Margin</x:v>
      </x:c>
      <x:c r="B57" s="3"/>
      <x:c r="C57" s="3"/>
      <x:c r="D57" s="3"/>
      <x:c r="E57" s="8" t="str">
        <x:v>Covers business overhead and profit. It is not guaranteed net profit.</x:v>
      </x:c>
    </x:row>
    <x:row r="58" ht="25" customHeight="1">
      <x:c r="A58" s="3"/>
      <x:c r="B58" s="3"/>
      <x:c r="C58" s="3"/>
      <x:c r="D58" s="3"/>
      <x:c r="E58" s="3"/>
    </x:row>
  </x:sheetData>
  <x:conditionalFormatting sqref="B24:C24">
    <x:cfRule type="cellIs" dxfId="0" priority="1" operator="greaterThanOrEqual">
      <x:formula>1</x:formula>
    </x:cfRule>
  </x:conditionalFormatting>
  <x:dataValidations count="4">
    <x:dataValidation type="whole" operator="between" sqref="B15:C15">
      <x:formula1>1</x:formula1>
      <x:formula2>100000000</x:formula2>
    </x:dataValidation>
    <x:dataValidation type="decimal" operator="between" sqref="B16:C23">
      <x:formula1>0</x:formula1>
      <x:formula2>100000000</x:formula2>
    </x:dataValidation>
    <x:dataValidation type="decimal" operator="between" sqref="B24:C24">
      <x:formula1>0</x:formula1>
      <x:formula2>0.9999</x:formula2>
    </x:dataValidation>
    <x:dataValidation type="decimal" operator="between" sqref="B25:C29">
      <x:formula1>0</x:formula1>
      <x:formula2>100000000</x:formula2>
    </x:dataValidation>
  </x:dataValidations>
  <x:pageMargins left="0.7" right="0.7" top="0.75" bottom="0.75" header="0.3" footer="0.3"/>
</x:worksheet>
</file>